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oject Setup" sheetId="2" state="visible" r:id="rId4"/>
    <sheet name="Budget" sheetId="3" state="visible" r:id="rId5"/>
    <sheet name="Quotes" sheetId="4" state="visible" r:id="rId6"/>
    <sheet name="Expenses" sheetId="5" state="visible" r:id="rId7"/>
    <sheet name="Schedule" sheetId="6" state="visible" r:id="rId8"/>
    <sheet name="Price Data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<sst xmlns="http://schemas.openxmlformats.org/spreadsheetml/2006/main" count="453" uniqueCount="268">
  <si>
    <t xml:space="preserve">Basement Finishing Budget &amp; Project Tracker</t>
  </si>
  <si>
    <t xml:space="preserve">From BasementCalculator.com · 2026 pricing · Works in Excel and Google Sheets</t>
  </si>
  <si>
    <t xml:space="preserve">Your project at a glance</t>
  </si>
  <si>
    <t xml:space="preserve">Calculator estimate</t>
  </si>
  <si>
    <t xml:space="preserve">Working budget</t>
  </si>
  <si>
    <t xml:space="preserve">Spent to date</t>
  </si>
  <si>
    <t xml:space="preserve">Forecast final cost</t>
  </si>
  <si>
    <t xml:space="preserve">Over / under budget</t>
  </si>
  <si>
    <t xml:space="preserve">Cost per sq ft</t>
  </si>
  <si>
    <t xml:space="preserve">How to use this workbook</t>
  </si>
  <si>
    <t xml:space="preserve">1. Project Setup</t>
  </si>
  <si>
    <t xml:space="preserve">Enter your basement size, finishes and extras. The estimate uses the same prices as our online calculator.</t>
  </si>
  <si>
    <t xml:space="preserve">2. Budget</t>
  </si>
  <si>
    <t xml:space="preserve">Review the line-by-line estimate. Type your own number in the yellow "Your budget" column for any line.</t>
  </si>
  <si>
    <t xml:space="preserve">3. Quotes</t>
  </si>
  <si>
    <t xml:space="preserve">Log every contractor quote. Mark the one you hire "Selected = Yes" and it flows into your budget.</t>
  </si>
  <si>
    <t xml:space="preserve">4. Expenses</t>
  </si>
  <si>
    <t xml:space="preserve">Record every payment as you go. Spending updates your budget and forecast automatically.</t>
  </si>
  <si>
    <t xml:space="preserve">5. Schedule</t>
  </si>
  <si>
    <t xml:space="preserve">Follow the 12 steps in order and track inspections so nothing gets covered up too early.</t>
  </si>
  <si>
    <t xml:space="preserve">Color key</t>
  </si>
  <si>
    <t xml:space="preserve">Yellow cell</t>
  </si>
  <si>
    <t xml:space="preserve">Yours to fill in or change.</t>
  </si>
  <si>
    <t xml:space="preserve">White or gray cell</t>
  </si>
  <si>
    <t xml:space="preserve">Calculated automatically. No need to edit.</t>
  </si>
  <si>
    <t xml:space="preserve">Next steps</t>
  </si>
  <si>
    <t xml:space="preserve">Get up to 3 free quotes from local basement pros →</t>
  </si>
  <si>
    <t xml:space="preserve">Shop materials at Lowe's →</t>
  </si>
  <si>
    <t xml:space="preserve">Compare financing: HELOC vs. home equity vs. personal loan →</t>
  </si>
  <si>
    <t xml:space="preserve">All free basement calculators →</t>
  </si>
  <si>
    <t xml:space="preserve">Estimates are for planning only and use national average 2026 pricing. Get at least three written quotes before you start. Some links are affiliate links: we may earn a commission at no extra cost to you. basementcalculator.com/affiliate-disclosure</t>
  </si>
  <si>
    <t xml:space="preserve">Project Setup</t>
  </si>
  <si>
    <t xml:space="preserve">Fill in the yellow cells. The Budget tab builds a line-by-line estimate from these, using the same prices as the calculator on basementcalculator.com.</t>
  </si>
  <si>
    <t xml:space="preserve">Project</t>
  </si>
  <si>
    <t xml:space="preserve">Project name</t>
  </si>
  <si>
    <t xml:space="preserve">My basement finish</t>
  </si>
  <si>
    <t xml:space="preserve">Address</t>
  </si>
  <si>
    <t xml:space="preserve">Planned start date</t>
  </si>
  <si>
    <t xml:space="preserve">Target finish date</t>
  </si>
  <si>
    <t xml:space="preserve">Your basement</t>
  </si>
  <si>
    <t xml:space="preserve">Area to finish (sq ft)</t>
  </si>
  <si>
    <t xml:space="preserve">Leave out a furnace or utility room that stays unfinished.</t>
  </si>
  <si>
    <t xml:space="preserve">Ceiling height (ft)</t>
  </si>
  <si>
    <t xml:space="preserve">Most codes want about 7 ft of finished height.</t>
  </si>
  <si>
    <t xml:space="preserve">Rooms to wall off</t>
  </si>
  <si>
    <t xml:space="preserve">Bedrooms, office, gym, storage. Open rec space doesn't count.</t>
  </si>
  <si>
    <t xml:space="preserve">Where you live</t>
  </si>
  <si>
    <t xml:space="preserve">Average U.S. costs</t>
  </si>
  <si>
    <t xml:space="preserve">Lower-cost = rural, much of the South and Midwest. Very high = NYC, Boston, SF Bay Area.</t>
  </si>
  <si>
    <t xml:space="preserve">Finishes</t>
  </si>
  <si>
    <t xml:space="preserve">Overall quality</t>
  </si>
  <si>
    <t xml:space="preserve">Mid-range</t>
  </si>
  <si>
    <t xml:space="preserve">Flooring</t>
  </si>
  <si>
    <t xml:space="preserve">Luxury vinyl plank</t>
  </si>
  <si>
    <t xml:space="preserve">Waterproof LVP is the go-to below grade.</t>
  </si>
  <si>
    <t xml:space="preserve">Walls</t>
  </si>
  <si>
    <t xml:space="preserve">Drywall</t>
  </si>
  <si>
    <t xml:space="preserve">Ceiling</t>
  </si>
  <si>
    <t xml:space="preserve">A drop ceiling takes 3–6 inches of headroom.</t>
  </si>
  <si>
    <t xml:space="preserve">Wall insulation</t>
  </si>
  <si>
    <t xml:space="preserve">Fiberglass batts</t>
  </si>
  <si>
    <t xml:space="preserve">Bathroom and extras</t>
  </si>
  <si>
    <t xml:space="preserve">Bathroom</t>
  </si>
  <si>
    <t xml:space="preserve">None</t>
  </si>
  <si>
    <t xml:space="preserve">Plumbing rough-in already in the floor?</t>
  </si>
  <si>
    <t xml:space="preserve">Yes</t>
  </si>
  <si>
    <t xml:space="preserve">"No" adds $3,000–$6,000 to cut the slab for drains.</t>
  </si>
  <si>
    <t xml:space="preserve">Heating &amp; cooling extension</t>
  </si>
  <si>
    <t xml:space="preserve">Insulated subfloor</t>
  </si>
  <si>
    <t xml:space="preserve">No</t>
  </si>
  <si>
    <t xml:space="preserve">Interior waterproofing</t>
  </si>
  <si>
    <t xml:space="preserve">Egress window</t>
  </si>
  <si>
    <t xml:space="preserve">Required for a legal bedroom.</t>
  </si>
  <si>
    <t xml:space="preserve">Wet bar</t>
  </si>
  <si>
    <t xml:space="preserve">Media room prewire</t>
  </si>
  <si>
    <t xml:space="preserve">Soundproofed ceiling</t>
  </si>
  <si>
    <t xml:space="preserve">Permits &amp; inspections</t>
  </si>
  <si>
    <t xml:space="preserve">Required almost everywhere.</t>
  </si>
  <si>
    <t xml:space="preserve">Contingency buffer</t>
  </si>
  <si>
    <t xml:space="preserve">Money set aside for surprises. Pros recommend 10–15%.</t>
  </si>
  <si>
    <t xml:space="preserve">Who does the work</t>
  </si>
  <si>
    <t xml:space="preserve">Set any trade to DIY to remove its labor (adds a $150 tool allowance).</t>
  </si>
  <si>
    <t xml:space="preserve">Prep &amp; demo</t>
  </si>
  <si>
    <t xml:space="preserve">Pro</t>
  </si>
  <si>
    <t xml:space="preserve">Framing</t>
  </si>
  <si>
    <t xml:space="preserve">Insulation</t>
  </si>
  <si>
    <t xml:space="preserve">Electrical</t>
  </si>
  <si>
    <t xml:space="preserve">Permit + inspection usually required.</t>
  </si>
  <si>
    <t xml:space="preserve">Plumbing</t>
  </si>
  <si>
    <t xml:space="preserve">Often must be licensed.</t>
  </si>
  <si>
    <t xml:space="preserve">Drywall &amp; ceiling</t>
  </si>
  <si>
    <t xml:space="preserve">Painting</t>
  </si>
  <si>
    <t xml:space="preserve">Trim &amp; doors</t>
  </si>
  <si>
    <t xml:space="preserve">Calculated from your inputs</t>
  </si>
  <si>
    <t xml:space="preserve">Estimated wall perimeter (ft)</t>
  </si>
  <si>
    <t xml:space="preserve">Based on the floor area, assuming a roughly square basement.</t>
  </si>
  <si>
    <t xml:space="preserve">Exterior wall area (sq ft)</t>
  </si>
  <si>
    <t xml:space="preserve">Partition walls (linear ft)</t>
  </si>
  <si>
    <t xml:space="preserve">About 24 ft of new wall per room.</t>
  </si>
  <si>
    <t xml:space="preserve">Partition wall area, both sides (sq ft)</t>
  </si>
  <si>
    <t xml:space="preserve">Region materials factor</t>
  </si>
  <si>
    <t xml:space="preserve">Region labor factor</t>
  </si>
  <si>
    <t xml:space="preserve">Region base permit cost</t>
  </si>
  <si>
    <t xml:space="preserve">Quality materials factor</t>
  </si>
  <si>
    <t xml:space="preserve">Quality labor factor</t>
  </si>
  <si>
    <t xml:space="preserve">Budget</t>
  </si>
  <si>
    <t xml:space="preserve">Estimate vs. your budget, quotes and spending. Yellow cells are yours to fill in; everything else updates automatically.</t>
  </si>
  <si>
    <t xml:space="preserve">Selected quotes</t>
  </si>
  <si>
    <t xml:space="preserve">Over / under</t>
  </si>
  <si>
    <t xml:space="preserve">Need quotes? Get up to 3 free quotes from local pros →</t>
  </si>
  <si>
    <t xml:space="preserve">Category</t>
  </si>
  <si>
    <t xml:space="preserve">Trade</t>
  </si>
  <si>
    <t xml:space="preserve">Included?</t>
  </si>
  <si>
    <t xml:space="preserve">Est. materials</t>
  </si>
  <si>
    <t xml:space="preserve">Est. labor</t>
  </si>
  <si>
    <t xml:space="preserve">Estimate</t>
  </si>
  <si>
    <t xml:space="preserve">Your budget (optional)</t>
  </si>
  <si>
    <t xml:space="preserve">Selected quote</t>
  </si>
  <si>
    <t xml:space="preserve">Forecast final</t>
  </si>
  <si>
    <t xml:space="preserve">Remaining to spend</t>
  </si>
  <si>
    <t xml:space="preserve">Price it online</t>
  </si>
  <si>
    <t xml:space="preserve">Prep, cleanup &amp; dumpster</t>
  </si>
  <si>
    <t xml:space="preserve">Framing &amp; doors</t>
  </si>
  <si>
    <t xml:space="preserve">Framing calculator + lumber list</t>
  </si>
  <si>
    <t xml:space="preserve">Foam vs. fiberglass guide</t>
  </si>
  <si>
    <t xml:space="preserve">Basement ceiling options</t>
  </si>
  <si>
    <t xml:space="preserve">Electrical &amp; lighting</t>
  </si>
  <si>
    <t xml:space="preserve">Bathroom cost calculator</t>
  </si>
  <si>
    <t xml:space="preserve">Basement flooring guide</t>
  </si>
  <si>
    <t xml:space="preserve">Paint &amp; finishing</t>
  </si>
  <si>
    <t xml:space="preserve">Trim &amp; baseboard</t>
  </si>
  <si>
    <t xml:space="preserve">HVAC extension</t>
  </si>
  <si>
    <t xml:space="preserve">—</t>
  </si>
  <si>
    <t xml:space="preserve">Heated floor calculator</t>
  </si>
  <si>
    <t xml:space="preserve">Waterproofing calculator</t>
  </si>
  <si>
    <t xml:space="preserve">Egress window calculator</t>
  </si>
  <si>
    <t xml:space="preserve">Home theater on a budget</t>
  </si>
  <si>
    <t xml:space="preserve">Soundproofing guide</t>
  </si>
  <si>
    <t xml:space="preserve">Radon mitigation</t>
  </si>
  <si>
    <t xml:space="preserve">Optional</t>
  </si>
  <si>
    <t xml:space="preserve">Radon mitigation calculator</t>
  </si>
  <si>
    <t xml:space="preserve">Stairs &amp; railings</t>
  </si>
  <si>
    <t xml:space="preserve">Furniture &amp; decor</t>
  </si>
  <si>
    <t xml:space="preserve">Other</t>
  </si>
  <si>
    <t xml:space="preserve">Subtotal</t>
  </si>
  <si>
    <t xml:space="preserve">Contingency</t>
  </si>
  <si>
    <t xml:space="preserve">TOTAL</t>
  </si>
  <si>
    <t xml:space="preserve">Quotes</t>
  </si>
  <si>
    <t xml:space="preserve">Log every quote you get. Mark the one you hire as Selected = Yes and it flows into your Budget. Get at least three per trade.</t>
  </si>
  <si>
    <t xml:space="preserve">Ask each contractor for a written, itemized quote with the same scope, so you can compare apples to apples.</t>
  </si>
  <si>
    <t xml:space="preserve">Example (not counted):</t>
  </si>
  <si>
    <t xml:space="preserve">Example Builders LLC</t>
  </si>
  <si>
    <t xml:space="preserve">Sam Lee</t>
  </si>
  <si>
    <t xml:space="preserve">(555) 010-2030</t>
  </si>
  <si>
    <t xml:space="preserve">sam@example.com</t>
  </si>
  <si>
    <t xml:space="preserve">Framing, 3 doors, soffits; materials included</t>
  </si>
  <si>
    <t xml:space="preserve">Valid 30 days</t>
  </si>
  <si>
    <t xml:space="preserve">Quote comparison</t>
  </si>
  <si>
    <t xml:space="preserve">Company</t>
  </si>
  <si>
    <t xml:space="preserve">Contact name</t>
  </si>
  <si>
    <t xml:space="preserve">Phone</t>
  </si>
  <si>
    <t xml:space="preserve">Email</t>
  </si>
  <si>
    <t xml:space="preserve">Date received</t>
  </si>
  <si>
    <t xml:space="preserve">Quote amount</t>
  </si>
  <si>
    <t xml:space="preserve">What's included</t>
  </si>
  <si>
    <t xml:space="preserve">Licensed &amp; insured?</t>
  </si>
  <si>
    <t xml:space="preserve">Reviews checked?</t>
  </si>
  <si>
    <t xml:space="preserve">Earliest start</t>
  </si>
  <si>
    <t xml:space="preserve">Selected?</t>
  </si>
  <si>
    <t xml:space="preserve">Notes</t>
  </si>
  <si>
    <t xml:space="preserve"># quotes</t>
  </si>
  <si>
    <t xml:space="preserve">Lowest</t>
  </si>
  <si>
    <t xml:space="preserve">Highest</t>
  </si>
  <si>
    <t xml:space="preserve">Selected</t>
  </si>
  <si>
    <t xml:space="preserve">Amber = fewer than 3 quotes so far.</t>
  </si>
  <si>
    <t xml:space="preserve">Expenses</t>
  </si>
  <si>
    <t xml:space="preserve">Record every payment: deposits, materials, rentals, permits. Spending flows into the Budget tab by category.</t>
  </si>
  <si>
    <t xml:space="preserve">Total spent</t>
  </si>
  <si>
    <t xml:space="preserve">Materials</t>
  </si>
  <si>
    <t xml:space="preserve">Labor</t>
  </si>
  <si>
    <t xml:space="preserve">Deposit</t>
  </si>
  <si>
    <t xml:space="preserve">Permit</t>
  </si>
  <si>
    <t xml:space="preserve">Tools &amp; rental</t>
  </si>
  <si>
    <t xml:space="preserve">Buying materials yourself? Shop at Lowe's →</t>
  </si>
  <si>
    <t xml:space="preserve">Lowe's</t>
  </si>
  <si>
    <t xml:space="preserve">182 2x4 studs, PT plates, fasteners</t>
  </si>
  <si>
    <t xml:space="preserve">Card</t>
  </si>
  <si>
    <t xml:space="preserve">Pickup order</t>
  </si>
  <si>
    <t xml:space="preserve">Date</t>
  </si>
  <si>
    <t xml:space="preserve">Paid to</t>
  </si>
  <si>
    <t xml:space="preserve">Description</t>
  </si>
  <si>
    <t xml:space="preserve">Type</t>
  </si>
  <si>
    <t xml:space="preserve">Amount</t>
  </si>
  <si>
    <t xml:space="preserve">Payment method</t>
  </si>
  <si>
    <t xml:space="preserve">Receipt saved?</t>
  </si>
  <si>
    <t xml:space="preserve">Schedule</t>
  </si>
  <si>
    <t xml:space="preserve">The 12 steps in the order builders follow. Track dates, inspections and status. Don't insulate or drywall until the rough-in inspection passes.</t>
  </si>
  <si>
    <t xml:space="preserve">#</t>
  </si>
  <si>
    <t xml:space="preserve">Step</t>
  </si>
  <si>
    <t xml:space="preserve">Who (Pro/DIY)</t>
  </si>
  <si>
    <t xml:space="preserve">Planned start</t>
  </si>
  <si>
    <t xml:space="preserve">Planned finish</t>
  </si>
  <si>
    <t xml:space="preserve">Done on</t>
  </si>
  <si>
    <t xml:space="preserve">Status</t>
  </si>
  <si>
    <t xml:space="preserve">Inspection?</t>
  </si>
  <si>
    <t xml:space="preserve">Inspection date</t>
  </si>
  <si>
    <t xml:space="preserve">Passed?</t>
  </si>
  <si>
    <t xml:space="preserve">Helpful link</t>
  </si>
  <si>
    <t xml:space="preserve">Plan, budget and pull permits</t>
  </si>
  <si>
    <t xml:space="preserve">Not started</t>
  </si>
  <si>
    <t xml:space="preserve">Compare financing options</t>
  </si>
  <si>
    <t xml:space="preserve">Fix moisture problems first</t>
  </si>
  <si>
    <t xml:space="preserve">Size a dehumidifier</t>
  </si>
  <si>
    <t xml:space="preserve">Prep the space and test for radon</t>
  </si>
  <si>
    <t xml:space="preserve">Get a radon test kit</t>
  </si>
  <si>
    <t xml:space="preserve">Framing inspection</t>
  </si>
  <si>
    <t xml:space="preserve">Rough-in electrical, plumbing and HVAC</t>
  </si>
  <si>
    <t xml:space="preserve">Get quotes from licensed trades</t>
  </si>
  <si>
    <t xml:space="preserve">Pass the rough-in inspection</t>
  </si>
  <si>
    <t xml:space="preserve">Rough-in inspection</t>
  </si>
  <si>
    <t xml:space="preserve">What inspectors check</t>
  </si>
  <si>
    <t xml:space="preserve">Foam vs. fiberglass</t>
  </si>
  <si>
    <t xml:space="preserve">Drywall: ceiling first, then walls</t>
  </si>
  <si>
    <t xml:space="preserve">Get drywall quotes</t>
  </si>
  <si>
    <t xml:space="preserve">Prime and paint</t>
  </si>
  <si>
    <t xml:space="preserve">Trim, doors and fixtures</t>
  </si>
  <si>
    <t xml:space="preserve">Shop trim and doors at Lowe's</t>
  </si>
  <si>
    <t xml:space="preserve">Final inspection, then move in</t>
  </si>
  <si>
    <t xml:space="preserve">Final inspection</t>
  </si>
  <si>
    <t xml:space="preserve">Progress</t>
  </si>
  <si>
    <t xml:space="preserve">Steps done</t>
  </si>
  <si>
    <t xml:space="preserve">Blocked</t>
  </si>
  <si>
    <t xml:space="preserve">Price Data</t>
  </si>
  <si>
    <t xml:space="preserve">2026 national average prices used by the BasementCalculator.com finishing calculator. Edit only if you have better local numbers.</t>
  </si>
  <si>
    <t xml:space="preserve">Region adjustments</t>
  </si>
  <si>
    <t xml:space="preserve">Materials ×</t>
  </si>
  <si>
    <t xml:space="preserve">Labor ×</t>
  </si>
  <si>
    <t xml:space="preserve">Base permit $</t>
  </si>
  <si>
    <t xml:space="preserve">Lower-cost area</t>
  </si>
  <si>
    <t xml:space="preserve">Higher-cost metro</t>
  </si>
  <si>
    <t xml:space="preserve">Very high-cost metro</t>
  </si>
  <si>
    <t xml:space="preserve">Finish quality</t>
  </si>
  <si>
    <t xml:space="preserve">Quality</t>
  </si>
  <si>
    <t xml:space="preserve">High-end</t>
  </si>
  <si>
    <t xml:space="preserve">Flooring ($ per sq ft of floor)</t>
  </si>
  <si>
    <t xml:space="preserve">Carpet + pad</t>
  </si>
  <si>
    <t xml:space="preserve">Laminate</t>
  </si>
  <si>
    <t xml:space="preserve">Engineered hardwood</t>
  </si>
  <si>
    <t xml:space="preserve">Porcelain tile</t>
  </si>
  <si>
    <t xml:space="preserve">Stained / epoxy concrete</t>
  </si>
  <si>
    <t xml:space="preserve">Walls ($ per sq ft of wall)</t>
  </si>
  <si>
    <t xml:space="preserve">Mold-resistant drywall</t>
  </si>
  <si>
    <t xml:space="preserve">Wood / plank paneling</t>
  </si>
  <si>
    <t xml:space="preserve">Basement wall panel system</t>
  </si>
  <si>
    <t xml:space="preserve">Ceiling ($ per sq ft of floor)</t>
  </si>
  <si>
    <t xml:space="preserve">Drop / suspended</t>
  </si>
  <si>
    <t xml:space="preserve">Exposed, spray-painted</t>
  </si>
  <si>
    <t xml:space="preserve">Coffered / tray</t>
  </si>
  <si>
    <t xml:space="preserve">Wall insulation ($ per sq ft of exterior wall)</t>
  </si>
  <si>
    <t xml:space="preserve">Rigid foam board</t>
  </si>
  <si>
    <t xml:space="preserve">Closed-cell spray foam</t>
  </si>
  <si>
    <t xml:space="preserve">Bathroom (each)</t>
  </si>
  <si>
    <t xml:space="preserve">Half bath</t>
  </si>
  <si>
    <t xml:space="preserve">Full bath</t>
  </si>
  <si>
    <t xml:space="preserve">Upscale full bath</t>
  </si>
  <si>
    <t xml:space="preserve">Plumbing rough-in if the slab must be cut: $800 materials + $3,500 labor. DIY trades add a $150 tool-rental allowance and remove that trade's labor.</t>
  </si>
  <si>
    <t xml:space="preserve">Budget categories (used by the Quotes and Expenses dropdowns)</t>
  </si>
  <si>
    <t xml:space="preserve">Trades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</si>
</sst>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\$#,##0"/>
    <numFmt numFmtId="167" formatCode="mmm\ d&quot;, &quot;yyyy"/>
    <numFmt numFmtId="168" formatCode="#,##0"/>
    <numFmt numFmtId="169" formatCode="0.0"/>
    <numFmt numFmtId="170" formatCode="0"/>
    <numFmt numFmtId="171" formatCode="0%"/>
    <numFmt numFmtId="172" formatCode="0.0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D9E0E5"/>
      <name val="Arial"/>
      <family val="0"/>
      <charset val="1"/>
    </font>
    <font>
      <b val="true"/>
      <sz val="13"/>
      <color rgb="FF1C2731"/>
      <name val="Arial"/>
      <family val="0"/>
      <charset val="1"/>
    </font>
    <font>
      <b val="true"/>
      <sz val="9"/>
      <color rgb="FF5B6770"/>
      <name val="Arial"/>
      <family val="0"/>
      <charset val="1"/>
    </font>
    <font>
      <b val="true"/>
      <sz val="16"/>
      <color rgb="FF1C2731"/>
      <name val="Arial"/>
      <family val="0"/>
      <charset val="1"/>
    </font>
    <font>
      <b val="true"/>
      <u val="single"/>
      <sz val="11"/>
      <color rgb="FF1D4E8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C273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1C2731"/>
      <name val="Arial"/>
      <family val="0"/>
      <charset val="1"/>
    </font>
    <font>
      <b val="true"/>
      <sz val="12"/>
      <color rgb="FF012169"/>
      <name val="Arial"/>
      <family val="0"/>
      <charset val="1"/>
    </font>
    <font>
      <i val="true"/>
      <sz val="8"/>
      <color rgb="FF5B6770"/>
      <name val="Arial"/>
      <family val="0"/>
      <charset val="1"/>
    </font>
    <font>
      <b val="true"/>
      <sz val="13"/>
      <color rgb="FF1D4E89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5B6770"/>
      <name val="Arial"/>
      <family val="0"/>
      <charset val="1"/>
    </font>
    <font>
      <sz val="11"/>
      <color rgb="FF5B6770"/>
      <name val="Arial"/>
      <family val="0"/>
      <charset val="1"/>
    </font>
    <font>
      <i val="true"/>
      <sz val="10"/>
      <color rgb="FF5B6770"/>
      <name val="Arial"/>
      <family val="0"/>
      <charset val="1"/>
    </font>
    <font>
      <b val="true"/>
      <u val="single"/>
      <sz val="10"/>
      <color rgb="FF1D4E8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B6770"/>
      <name val="Arial"/>
      <family val="0"/>
      <charset val="1"/>
    </font>
    <font>
      <u val="single"/>
      <sz val="10"/>
      <color rgb="FF1D4E8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u val="single"/>
      <sz val="12"/>
      <color rgb="FF1D4E89"/>
      <name val="Arial"/>
      <family val="0"/>
      <charset val="1"/>
    </font>
    <font>
      <i val="true"/>
      <sz val="9"/>
      <color rgb="FF8C979E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D4E89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7F9FA"/>
      </patternFill>
    </fill>
    <fill>
      <patternFill patternType="solid">
        <fgColor rgb="FF1C2731"/>
        <bgColor rgb="FF333300"/>
      </patternFill>
    </fill>
    <fill>
      <patternFill patternType="solid">
        <fgColor rgb="FFE3A13B"/>
        <bgColor rgb="FFFF8080"/>
      </patternFill>
    </fill>
    <fill>
      <patternFill patternType="solid">
        <fgColor rgb="FFFFF7D6"/>
        <bgColor rgb="FFFBF0DC"/>
      </patternFill>
    </fill>
    <fill>
      <patternFill patternType="solid">
        <fgColor rgb="FFE3EFF8"/>
        <bgColor rgb="FFE5F3EC"/>
      </patternFill>
    </fill>
    <fill>
      <patternFill patternType="solid">
        <fgColor rgb="FFEEF1F2"/>
        <bgColor rgb="FFE5F3EC"/>
      </patternFill>
    </fill>
    <fill>
      <patternFill patternType="solid">
        <fgColor rgb="FFF7F9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DD"/>
      </left>
      <right style="thin">
        <color rgb="FFD5DADD"/>
      </right>
      <top style="thin">
        <color rgb="FFD5DADD"/>
      </top>
      <bottom style="thin">
        <color rgb="FFD5DA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3" fillId="7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3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B3261E"/>
      </font>
    </dxf>
    <dxf>
      <font>
        <name val="Arial"/>
        <charset val="1"/>
        <family val="0"/>
        <color rgb="FFA0A8AE"/>
      </font>
    </dxf>
    <dxf>
      <font>
        <name val="Arial"/>
        <charset val="1"/>
        <family val="0"/>
        <b val="1"/>
        <color rgb="FFB3261E"/>
        <sz val="16"/>
      </font>
    </dxf>
    <dxf>
      <font>
        <name val="Arial"/>
        <charset val="1"/>
        <family val="0"/>
        <b val="1"/>
        <color rgb="FF2D7A55"/>
      </font>
      <fill>
        <patternFill>
          <bgColor rgb="FFE5F3EC"/>
        </patternFill>
      </fill>
    </dxf>
    <dxf>
      <fill>
        <patternFill>
          <bgColor rgb="FFFBF0DC"/>
        </patternFill>
      </fill>
    </dxf>
    <dxf>
      <fill>
        <patternFill>
          <bgColor rgb="FFE5F3EC"/>
        </patternFill>
      </fill>
    </dxf>
    <dxf>
      <fill>
        <patternFill>
          <bgColor rgb="FFFBE3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0A8AE"/>
      <rgbColor rgb="FF808080"/>
      <rgbColor rgb="FF9999FF"/>
      <rgbColor rgb="FF993366"/>
      <rgbColor rgb="FFFFF7D6"/>
      <rgbColor rgb="FFE5F3EC"/>
      <rgbColor rgb="FF660066"/>
      <rgbColor rgb="FFFF8080"/>
      <rgbColor rgb="FF0066CC"/>
      <rgbColor rgb="FFD5DA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FF8"/>
      <rgbColor rgb="FFEEF1F2"/>
      <rgbColor rgb="FFFBF0DC"/>
      <rgbColor rgb="FFD9E0E5"/>
      <rgbColor rgb="FFF7F9FA"/>
      <rgbColor rgb="FFCC99FF"/>
      <rgbColor rgb="FFFBE3E1"/>
      <rgbColor rgb="FF3366FF"/>
      <rgbColor rgb="FF33CCCC"/>
      <rgbColor rgb="FF99CC00"/>
      <rgbColor rgb="FFFFCC00"/>
      <rgbColor rgb="FFE3A13B"/>
      <rgbColor rgb="FFFF6600"/>
      <rgbColor rgb="FF5B6770"/>
      <rgbColor rgb="FF8C979E"/>
      <rgbColor rgb="FF012169"/>
      <rgbColor rgb="FF2D7A55"/>
      <rgbColor rgb="FF003300"/>
      <rgbColor rgb="FF333300"/>
      <rgbColor rgb="FFB3261E"/>
      <rgbColor rgb="FF993366"/>
      <rgbColor rgb="FF1D4E89"/>
      <rgbColor rgb="FF1C27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1674360</xdr:colOff>
      <xdr:row>0</xdr:row>
      <xdr:rowOff>571320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8856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1674360</xdr:colOff>
      <xdr:row>0</xdr:row>
      <xdr:rowOff>571320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8856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1885680</xdr:colOff>
      <xdr:row>0</xdr:row>
      <xdr:rowOff>571320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8856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52920</xdr:colOff>
      <xdr:row>0</xdr:row>
      <xdr:rowOff>571320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18856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969480</xdr:colOff>
      <xdr:row>0</xdr:row>
      <xdr:rowOff>571320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18856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1533240</xdr:colOff>
      <xdr:row>0</xdr:row>
      <xdr:rowOff>571320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18856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1885680</xdr:colOff>
      <xdr:row>0</xdr:row>
      <xdr:rowOff>571320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0" y="0"/>
          <a:ext cx="188568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Basement-Finishing-Budget-Tracker.xlsx" TargetMode="External"/><Relationship Id="rId2" Type="http://schemas.openxmlformats.org/officeDocument/2006/relationships/hyperlink" Target="Basement-Finishing-Budget-Tracker.xlsx" TargetMode="External"/><Relationship Id="rId3" Type="http://schemas.openxmlformats.org/officeDocument/2006/relationships/hyperlink" Target="Basement-Finishing-Budget-Tracker.xlsx" TargetMode="External"/><Relationship Id="rId4" Type="http://schemas.openxmlformats.org/officeDocument/2006/relationships/hyperlink" Target="Basement-Finishing-Budget-Tracker.xlsx" TargetMode="External"/><Relationship Id="rId5" Type="http://schemas.openxmlformats.org/officeDocument/2006/relationships/hyperlink" Target="Basement-Finishing-Budget-Tracker.xlsx" TargetMode="External"/><Relationship Id="rId6" Type="http://schemas.openxmlformats.org/officeDocument/2006/relationships/hyperlink" Target="https://basementcalculator.com/recommends/form-basement-quote/" TargetMode="External"/><Relationship Id="rId7" Type="http://schemas.openxmlformats.org/officeDocument/2006/relationships/hyperlink" Target="https://lowes.sjv.io/c/199605/897039/12374?subId1=basementcalculator&amp;subId2=spreadsheet&amp;u=https%3A%2F%2Fwww.lowes.com%2F" TargetMode="External"/><Relationship Id="rId8" Type="http://schemas.openxmlformats.org/officeDocument/2006/relationships/hyperlink" Target="https://basementcalculator.com/how-to-pay-to-finish-your-basement/" TargetMode="External"/><Relationship Id="rId9" Type="http://schemas.openxmlformats.org/officeDocument/2006/relationships/hyperlink" Target="https://basementcalculator.com/calculators/" TargetMode="External"/><Relationship Id="rId10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basementcalculator.com/recommends/form-basement-quote/" TargetMode="External"/><Relationship Id="rId2" Type="http://schemas.openxmlformats.org/officeDocument/2006/relationships/hyperlink" Target="https://basementcalculator.com/basement-framing-cost-calculator/" TargetMode="External"/><Relationship Id="rId3" Type="http://schemas.openxmlformats.org/officeDocument/2006/relationships/hyperlink" Target="https://basementcalculator.com/best-basement-wall-insulation-2025/" TargetMode="External"/><Relationship Id="rId4" Type="http://schemas.openxmlformats.org/officeDocument/2006/relationships/hyperlink" Target="https://basementcalculator.com/basement-ceiling-types-guide/" TargetMode="External"/><Relationship Id="rId5" Type="http://schemas.openxmlformats.org/officeDocument/2006/relationships/hyperlink" Target="https://basementcalculator.com/basement-bathroom-cost-calculator/" TargetMode="External"/><Relationship Id="rId6" Type="http://schemas.openxmlformats.org/officeDocument/2006/relationships/hyperlink" Target="https://basementcalculator.com/best-basement-flooring-options-2026/" TargetMode="External"/><Relationship Id="rId7" Type="http://schemas.openxmlformats.org/officeDocument/2006/relationships/hyperlink" Target="https://basementcalculator.com/heated-floor-cost-calculator/" TargetMode="External"/><Relationship Id="rId8" Type="http://schemas.openxmlformats.org/officeDocument/2006/relationships/hyperlink" Target="https://basementcalculator.com/basement-waterproofing-cost-calculator/" TargetMode="External"/><Relationship Id="rId9" Type="http://schemas.openxmlformats.org/officeDocument/2006/relationships/hyperlink" Target="https://basementcalculator.com/egress-window-cost-calculator/" TargetMode="External"/><Relationship Id="rId10" Type="http://schemas.openxmlformats.org/officeDocument/2006/relationships/hyperlink" Target="https://basementcalculator.com/budget-basement-home-theater/" TargetMode="External"/><Relationship Id="rId11" Type="http://schemas.openxmlformats.org/officeDocument/2006/relationships/hyperlink" Target="https://basementcalculator.com/soundproof-basement-ceiling-expert-guide/" TargetMode="External"/><Relationship Id="rId12" Type="http://schemas.openxmlformats.org/officeDocument/2006/relationships/hyperlink" Target="https://basementcalculator.com/radon-mitigation-cost-calculator/" TargetMode="External"/><Relationship Id="rId13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basementcalculator.com/recommends/form-basement-quote/" TargetMode="External"/><Relationship Id="rId2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lowes.sjv.io/c/199605/897039/12374?subId1=basementcalculator&amp;subId2=spreadsheet&amp;u=https%3A%2F%2Fwww.lowes.com%2F" TargetMode="External"/><Relationship Id="rId2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basementcalculator.com/how-to-pay-to-finish-your-basement/" TargetMode="External"/><Relationship Id="rId2" Type="http://schemas.openxmlformats.org/officeDocument/2006/relationships/hyperlink" Target="https://basementcalculator.com/basement-dehumidifier-size-calculator/" TargetMode="External"/><Relationship Id="rId3" Type="http://schemas.openxmlformats.org/officeDocument/2006/relationships/hyperlink" Target="https://basementcalculator.com/recommends/amazon-radon/" TargetMode="External"/><Relationship Id="rId4" Type="http://schemas.openxmlformats.org/officeDocument/2006/relationships/hyperlink" Target="https://basementcalculator.com/basement-framing-cost-calculator/" TargetMode="External"/><Relationship Id="rId5" Type="http://schemas.openxmlformats.org/officeDocument/2006/relationships/hyperlink" Target="https://basementcalculator.com/recommends/form-basement-quote/" TargetMode="External"/><Relationship Id="rId6" Type="http://schemas.openxmlformats.org/officeDocument/2006/relationships/hyperlink" Target="https://basementcalculator.com/basement-finishing-checklist/" TargetMode="External"/><Relationship Id="rId7" Type="http://schemas.openxmlformats.org/officeDocument/2006/relationships/hyperlink" Target="https://basementcalculator.com/best-basement-wall-insulation-2025/" TargetMode="External"/><Relationship Id="rId8" Type="http://schemas.openxmlformats.org/officeDocument/2006/relationships/hyperlink" Target="https://basementcalculator.com/recommends/form-basement-quote/" TargetMode="External"/><Relationship Id="rId9" Type="http://schemas.openxmlformats.org/officeDocument/2006/relationships/hyperlink" Target="https://basementcalculator.com/best-basement-flooring-options-2026/" TargetMode="External"/><Relationship Id="rId10" Type="http://schemas.openxmlformats.org/officeDocument/2006/relationships/hyperlink" Target="https://lowes.sjv.io/c/199605/897039/12374?subId1=basementcalculator&amp;subId2=spreadsheet&amp;u=https%3A%2F%2Fwww.lowes.com%2F" TargetMode="External"/><Relationship Id="rId1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A13B"/>
    <pageSetUpPr fitToPage="true"/>
  </sheetPr>
  <dimension ref="A1:H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8" min="3" style="0" width="16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</row>
    <row r="3" customFormat="false" ht="19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6" customFormat="false" ht="16.15" hidden="false" customHeight="false" outlineLevel="0" collapsed="false">
      <c r="B6" s="5" t="s">
        <v>2</v>
      </c>
    </row>
    <row r="7" customFormat="false" ht="15" hidden="false" customHeight="false" outlineLevel="0" collapsed="false">
      <c r="B7" s="6" t="s">
        <v>3</v>
      </c>
      <c r="D7" s="6" t="s">
        <v>4</v>
      </c>
      <c r="F7" s="6" t="s">
        <v>5</v>
      </c>
    </row>
    <row r="8" customFormat="false" ht="19.7" hidden="false" customHeight="false" outlineLevel="0" collapsed="false">
      <c r="B8" s="7" t="n">
        <f aca="false">Budget!F35</f>
        <v>33271.5235409531</v>
      </c>
      <c r="D8" s="7" t="n">
        <f aca="false">Budget!H35</f>
        <v>33271.5235409531</v>
      </c>
      <c r="F8" s="7" t="n">
        <f aca="false">Budget!J35</f>
        <v>0</v>
      </c>
    </row>
    <row r="9" customFormat="false" ht="15" hidden="false" customHeight="false" outlineLevel="0" collapsed="false">
      <c r="B9" s="6" t="s">
        <v>6</v>
      </c>
      <c r="D9" s="6" t="s">
        <v>7</v>
      </c>
      <c r="F9" s="6" t="s">
        <v>8</v>
      </c>
    </row>
    <row r="10" customFormat="false" ht="19.7" hidden="false" customHeight="false" outlineLevel="0" collapsed="false">
      <c r="B10" s="7" t="n">
        <f aca="false">Budget!K35</f>
        <v>33271.5235409531</v>
      </c>
      <c r="D10" s="7" t="n">
        <f aca="false">Budget!M35</f>
        <v>0</v>
      </c>
      <c r="F10" s="8" t="n">
        <f aca="false">IFERROR(Budget!F35/'Project Setup'!$C$13,0)</f>
        <v>41.5894044261914</v>
      </c>
    </row>
    <row r="12" customFormat="false" ht="16.15" hidden="false" customHeight="false" outlineLevel="0" collapsed="false">
      <c r="B12" s="5" t="s">
        <v>9</v>
      </c>
    </row>
    <row r="13" customFormat="false" ht="27.75" hidden="false" customHeight="true" outlineLevel="0" collapsed="false">
      <c r="B13" s="9" t="s">
        <v>10</v>
      </c>
      <c r="C13" s="10" t="s">
        <v>11</v>
      </c>
      <c r="D13" s="10"/>
      <c r="E13" s="10"/>
      <c r="F13" s="10"/>
      <c r="G13" s="10"/>
      <c r="H13" s="10"/>
    </row>
    <row r="14" customFormat="false" ht="27.75" hidden="false" customHeight="true" outlineLevel="0" collapsed="false">
      <c r="B14" s="9" t="s">
        <v>12</v>
      </c>
      <c r="C14" s="10" t="s">
        <v>13</v>
      </c>
      <c r="D14" s="10"/>
      <c r="E14" s="10"/>
      <c r="F14" s="10"/>
      <c r="G14" s="10"/>
      <c r="H14" s="10"/>
    </row>
    <row r="15" customFormat="false" ht="27.75" hidden="false" customHeight="true" outlineLevel="0" collapsed="false">
      <c r="B15" s="9" t="s">
        <v>14</v>
      </c>
      <c r="C15" s="10" t="s">
        <v>15</v>
      </c>
      <c r="D15" s="10"/>
      <c r="E15" s="10"/>
      <c r="F15" s="10"/>
      <c r="G15" s="10"/>
      <c r="H15" s="10"/>
    </row>
    <row r="16" customFormat="false" ht="27.75" hidden="false" customHeight="true" outlineLevel="0" collapsed="false">
      <c r="B16" s="9" t="s">
        <v>16</v>
      </c>
      <c r="C16" s="10" t="s">
        <v>17</v>
      </c>
      <c r="D16" s="10"/>
      <c r="E16" s="10"/>
      <c r="F16" s="10"/>
      <c r="G16" s="10"/>
      <c r="H16" s="10"/>
    </row>
    <row r="17" customFormat="false" ht="27.75" hidden="false" customHeight="true" outlineLevel="0" collapsed="false">
      <c r="B17" s="9" t="s">
        <v>18</v>
      </c>
      <c r="C17" s="10" t="s">
        <v>19</v>
      </c>
      <c r="D17" s="10"/>
      <c r="E17" s="10"/>
      <c r="F17" s="10"/>
      <c r="G17" s="10"/>
      <c r="H17" s="10"/>
    </row>
    <row r="19" customFormat="false" ht="15" hidden="false" customHeight="false" outlineLevel="0" collapsed="false">
      <c r="B19" s="11" t="s">
        <v>20</v>
      </c>
    </row>
    <row r="20" customFormat="false" ht="15" hidden="false" customHeight="false" outlineLevel="0" collapsed="false">
      <c r="B20" s="12" t="s">
        <v>21</v>
      </c>
      <c r="C20" s="13" t="s">
        <v>22</v>
      </c>
    </row>
    <row r="21" customFormat="false" ht="15" hidden="false" customHeight="false" outlineLevel="0" collapsed="false">
      <c r="B21" s="14" t="s">
        <v>23</v>
      </c>
      <c r="C21" s="13" t="s">
        <v>24</v>
      </c>
    </row>
    <row r="23" customFormat="false" ht="16.15" hidden="false" customHeight="false" outlineLevel="0" collapsed="false">
      <c r="B23" s="5" t="s">
        <v>25</v>
      </c>
    </row>
    <row r="24" customFormat="false" ht="27.75" hidden="false" customHeight="true" outlineLevel="0" collapsed="false">
      <c r="B24" s="15" t="s">
        <v>26</v>
      </c>
      <c r="C24" s="15"/>
      <c r="D24" s="15"/>
      <c r="E24" s="15"/>
      <c r="F24" s="15"/>
    </row>
    <row r="26" customFormat="false" ht="27.75" hidden="false" customHeight="true" outlineLevel="0" collapsed="false">
      <c r="B26" s="16" t="s">
        <v>27</v>
      </c>
      <c r="C26" s="16"/>
      <c r="D26" s="16"/>
      <c r="E26" s="16"/>
      <c r="F26" s="16"/>
    </row>
    <row r="28" customFormat="false" ht="27.75" hidden="false" customHeight="true" outlineLevel="0" collapsed="false">
      <c r="B28" s="17" t="s">
        <v>28</v>
      </c>
      <c r="C28" s="17"/>
      <c r="D28" s="17"/>
      <c r="E28" s="17"/>
      <c r="F28" s="17"/>
    </row>
    <row r="30" customFormat="false" ht="27.75" hidden="false" customHeight="true" outlineLevel="0" collapsed="false">
      <c r="B30" s="17" t="s">
        <v>29</v>
      </c>
      <c r="C30" s="17"/>
      <c r="D30" s="17"/>
      <c r="E30" s="17"/>
      <c r="F30" s="17"/>
    </row>
    <row r="32" customFormat="false" ht="24" hidden="false" customHeight="true" outlineLevel="0" collapsed="false">
      <c r="B32" s="18" t="s">
        <v>30</v>
      </c>
      <c r="C32" s="18"/>
      <c r="D32" s="18"/>
      <c r="E32" s="18"/>
      <c r="F32" s="18"/>
      <c r="G32" s="18"/>
      <c r="H32" s="18"/>
    </row>
    <row r="33" customFormat="false" ht="15" hidden="false" customHeight="false" outlineLevel="0" collapsed="false">
      <c r="B33" s="18"/>
      <c r="C33" s="18"/>
      <c r="D33" s="18"/>
      <c r="E33" s="18"/>
      <c r="F33" s="18"/>
      <c r="G33" s="18"/>
      <c r="H33" s="18"/>
    </row>
  </sheetData>
  <mergeCells count="12">
    <mergeCell ref="A2:H2"/>
    <mergeCell ref="A3:H3"/>
    <mergeCell ref="C13:H13"/>
    <mergeCell ref="C14:H14"/>
    <mergeCell ref="C15:H15"/>
    <mergeCell ref="C16:H16"/>
    <mergeCell ref="C17:H17"/>
    <mergeCell ref="B24:F24"/>
    <mergeCell ref="B26:F26"/>
    <mergeCell ref="B28:F28"/>
    <mergeCell ref="B30:F30"/>
    <mergeCell ref="B32:H33"/>
  </mergeCells>
  <hyperlinks>
    <hyperlink ref="B13" r:id="rId1" location="'Project%20Setup'!A1" display="1. Project Setup"/>
    <hyperlink ref="B14" r:id="rId2" location="'Budget'!A1" display="2. Budget"/>
    <hyperlink ref="B15" r:id="rId3" location="'Quotes'!A1" display="3. Quotes"/>
    <hyperlink ref="B16" r:id="rId4" location="'Expenses'!A1" display="4. Expenses"/>
    <hyperlink ref="B17" r:id="rId5" location="'Schedule'!A1" display="5. Schedule"/>
    <hyperlink ref="B24" r:id="rId6" display="Get up to 3 free quotes from local basement pros →"/>
    <hyperlink ref="B26" r:id="rId7" display="Shop materials at Lowe's →"/>
    <hyperlink ref="B28" r:id="rId8" display="Compare financing: HELOC vs. home equity vs. personal loan →"/>
    <hyperlink ref="B30" r:id="rId9" display="All free basement calculators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4E89"/>
    <pageSetUpPr fitToPage="true"/>
  </sheetPr>
  <dimension ref="A1:D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28"/>
    <col collapsed="false" customWidth="true" hidden="false" outlineLevel="0" max="4" min="4" style="0" width="58"/>
  </cols>
  <sheetData>
    <row r="1" customFormat="false" ht="51.75" hidden="false" customHeight="true" outlineLevel="0" collapsed="false">
      <c r="A1" s="1"/>
      <c r="B1" s="1"/>
      <c r="C1" s="1"/>
      <c r="D1" s="1"/>
    </row>
    <row r="2" customFormat="false" ht="33.75" hidden="false" customHeight="true" outlineLevel="0" collapsed="false">
      <c r="A2" s="2" t="s">
        <v>31</v>
      </c>
      <c r="B2" s="2"/>
      <c r="C2" s="2"/>
      <c r="D2" s="2"/>
    </row>
    <row r="3" customFormat="false" ht="19.5" hidden="false" customHeight="true" outlineLevel="0" collapsed="false">
      <c r="A3" s="3" t="s">
        <v>32</v>
      </c>
      <c r="B3" s="3"/>
      <c r="C3" s="3"/>
      <c r="D3" s="3"/>
    </row>
    <row r="4" customFormat="false" ht="4.5" hidden="false" customHeight="true" outlineLevel="0" collapsed="false">
      <c r="A4" s="4"/>
      <c r="B4" s="4"/>
      <c r="C4" s="4"/>
      <c r="D4" s="4"/>
    </row>
    <row r="6" customFormat="false" ht="16.15" hidden="false" customHeight="false" outlineLevel="0" collapsed="false">
      <c r="B6" s="19" t="s">
        <v>33</v>
      </c>
    </row>
    <row r="7" customFormat="false" ht="15" hidden="false" customHeight="false" outlineLevel="0" collapsed="false">
      <c r="B7" s="20" t="s">
        <v>34</v>
      </c>
      <c r="C7" s="12" t="s">
        <v>35</v>
      </c>
    </row>
    <row r="8" customFormat="false" ht="15" hidden="false" customHeight="false" outlineLevel="0" collapsed="false">
      <c r="B8" s="20" t="s">
        <v>36</v>
      </c>
      <c r="C8" s="12"/>
    </row>
    <row r="9" customFormat="false" ht="15" hidden="false" customHeight="false" outlineLevel="0" collapsed="false">
      <c r="B9" s="20" t="s">
        <v>37</v>
      </c>
      <c r="C9" s="21"/>
    </row>
    <row r="10" customFormat="false" ht="15" hidden="false" customHeight="false" outlineLevel="0" collapsed="false">
      <c r="B10" s="20" t="s">
        <v>38</v>
      </c>
      <c r="C10" s="21"/>
    </row>
    <row r="12" customFormat="false" ht="16.15" hidden="false" customHeight="false" outlineLevel="0" collapsed="false">
      <c r="B12" s="19" t="s">
        <v>39</v>
      </c>
    </row>
    <row r="13" customFormat="false" ht="15" hidden="false" customHeight="false" outlineLevel="0" collapsed="false">
      <c r="B13" s="20" t="s">
        <v>40</v>
      </c>
      <c r="C13" s="22" t="n">
        <v>800</v>
      </c>
      <c r="D13" s="23" t="s">
        <v>41</v>
      </c>
    </row>
    <row r="14" customFormat="false" ht="15" hidden="false" customHeight="false" outlineLevel="0" collapsed="false">
      <c r="B14" s="20" t="s">
        <v>42</v>
      </c>
      <c r="C14" s="24" t="n">
        <v>8</v>
      </c>
      <c r="D14" s="23" t="s">
        <v>43</v>
      </c>
    </row>
    <row r="15" customFormat="false" ht="15" hidden="false" customHeight="false" outlineLevel="0" collapsed="false">
      <c r="B15" s="20" t="s">
        <v>44</v>
      </c>
      <c r="C15" s="25" t="n">
        <v>1</v>
      </c>
      <c r="D15" s="23" t="s">
        <v>45</v>
      </c>
    </row>
    <row r="16" customFormat="false" ht="15" hidden="false" customHeight="false" outlineLevel="0" collapsed="false">
      <c r="B16" s="20" t="s">
        <v>46</v>
      </c>
      <c r="C16" s="12" t="s">
        <v>47</v>
      </c>
      <c r="D16" s="23" t="s">
        <v>48</v>
      </c>
    </row>
    <row r="18" customFormat="false" ht="16.15" hidden="false" customHeight="false" outlineLevel="0" collapsed="false">
      <c r="B18" s="19" t="s">
        <v>49</v>
      </c>
    </row>
    <row r="19" customFormat="false" ht="15" hidden="false" customHeight="false" outlineLevel="0" collapsed="false">
      <c r="B19" s="20" t="s">
        <v>50</v>
      </c>
      <c r="C19" s="12" t="s">
        <v>51</v>
      </c>
    </row>
    <row r="20" customFormat="false" ht="15" hidden="false" customHeight="false" outlineLevel="0" collapsed="false">
      <c r="B20" s="20" t="s">
        <v>52</v>
      </c>
      <c r="C20" s="12" t="s">
        <v>53</v>
      </c>
      <c r="D20" s="23" t="s">
        <v>54</v>
      </c>
    </row>
    <row r="21" customFormat="false" ht="15" hidden="false" customHeight="false" outlineLevel="0" collapsed="false">
      <c r="B21" s="20" t="s">
        <v>55</v>
      </c>
      <c r="C21" s="12" t="s">
        <v>56</v>
      </c>
    </row>
    <row r="22" customFormat="false" ht="15" hidden="false" customHeight="false" outlineLevel="0" collapsed="false">
      <c r="B22" s="20" t="s">
        <v>57</v>
      </c>
      <c r="C22" s="12" t="s">
        <v>56</v>
      </c>
      <c r="D22" s="23" t="s">
        <v>58</v>
      </c>
    </row>
    <row r="23" customFormat="false" ht="15" hidden="false" customHeight="false" outlineLevel="0" collapsed="false">
      <c r="B23" s="20" t="s">
        <v>59</v>
      </c>
      <c r="C23" s="12" t="s">
        <v>60</v>
      </c>
    </row>
    <row r="25" customFormat="false" ht="16.15" hidden="false" customHeight="false" outlineLevel="0" collapsed="false">
      <c r="B25" s="19" t="s">
        <v>61</v>
      </c>
    </row>
    <row r="26" customFormat="false" ht="15" hidden="false" customHeight="false" outlineLevel="0" collapsed="false">
      <c r="B26" s="20" t="s">
        <v>62</v>
      </c>
      <c r="C26" s="12" t="s">
        <v>63</v>
      </c>
    </row>
    <row r="27" customFormat="false" ht="15" hidden="false" customHeight="false" outlineLevel="0" collapsed="false">
      <c r="B27" s="20" t="s">
        <v>64</v>
      </c>
      <c r="C27" s="12" t="s">
        <v>65</v>
      </c>
      <c r="D27" s="23" t="s">
        <v>66</v>
      </c>
    </row>
    <row r="28" customFormat="false" ht="15" hidden="false" customHeight="false" outlineLevel="0" collapsed="false">
      <c r="B28" s="20" t="s">
        <v>67</v>
      </c>
      <c r="C28" s="12" t="s">
        <v>65</v>
      </c>
    </row>
    <row r="29" customFormat="false" ht="15" hidden="false" customHeight="false" outlineLevel="0" collapsed="false">
      <c r="B29" s="20" t="s">
        <v>68</v>
      </c>
      <c r="C29" s="12" t="s">
        <v>69</v>
      </c>
    </row>
    <row r="30" customFormat="false" ht="15" hidden="false" customHeight="false" outlineLevel="0" collapsed="false">
      <c r="B30" s="20" t="s">
        <v>70</v>
      </c>
      <c r="C30" s="12" t="s">
        <v>69</v>
      </c>
    </row>
    <row r="31" customFormat="false" ht="15" hidden="false" customHeight="false" outlineLevel="0" collapsed="false">
      <c r="B31" s="20" t="s">
        <v>71</v>
      </c>
      <c r="C31" s="12" t="s">
        <v>69</v>
      </c>
      <c r="D31" s="23" t="s">
        <v>72</v>
      </c>
    </row>
    <row r="32" customFormat="false" ht="15" hidden="false" customHeight="false" outlineLevel="0" collapsed="false">
      <c r="B32" s="20" t="s">
        <v>73</v>
      </c>
      <c r="C32" s="12" t="s">
        <v>69</v>
      </c>
    </row>
    <row r="33" customFormat="false" ht="15" hidden="false" customHeight="false" outlineLevel="0" collapsed="false">
      <c r="B33" s="20" t="s">
        <v>74</v>
      </c>
      <c r="C33" s="12" t="s">
        <v>69</v>
      </c>
    </row>
    <row r="34" customFormat="false" ht="15" hidden="false" customHeight="false" outlineLevel="0" collapsed="false">
      <c r="B34" s="20" t="s">
        <v>75</v>
      </c>
      <c r="C34" s="12" t="s">
        <v>69</v>
      </c>
    </row>
    <row r="35" customFormat="false" ht="15" hidden="false" customHeight="false" outlineLevel="0" collapsed="false">
      <c r="B35" s="20" t="s">
        <v>76</v>
      </c>
      <c r="C35" s="12" t="s">
        <v>65</v>
      </c>
      <c r="D35" s="23" t="s">
        <v>77</v>
      </c>
    </row>
    <row r="36" customFormat="false" ht="15" hidden="false" customHeight="false" outlineLevel="0" collapsed="false">
      <c r="B36" s="20" t="s">
        <v>78</v>
      </c>
      <c r="C36" s="26" t="n">
        <v>0.1</v>
      </c>
      <c r="D36" s="23" t="s">
        <v>79</v>
      </c>
    </row>
    <row r="38" customFormat="false" ht="16.15" hidden="false" customHeight="false" outlineLevel="0" collapsed="false">
      <c r="B38" s="19" t="s">
        <v>80</v>
      </c>
    </row>
    <row r="39" customFormat="false" ht="15" hidden="false" customHeight="false" outlineLevel="0" collapsed="false">
      <c r="B39" s="23" t="s">
        <v>81</v>
      </c>
    </row>
    <row r="40" customFormat="false" ht="15" hidden="false" customHeight="false" outlineLevel="0" collapsed="false">
      <c r="B40" s="20" t="s">
        <v>82</v>
      </c>
      <c r="C40" s="12" t="s">
        <v>83</v>
      </c>
    </row>
    <row r="41" customFormat="false" ht="15" hidden="false" customHeight="false" outlineLevel="0" collapsed="false">
      <c r="B41" s="20" t="s">
        <v>84</v>
      </c>
      <c r="C41" s="12" t="s">
        <v>83</v>
      </c>
    </row>
    <row r="42" customFormat="false" ht="15" hidden="false" customHeight="false" outlineLevel="0" collapsed="false">
      <c r="B42" s="20" t="s">
        <v>85</v>
      </c>
      <c r="C42" s="12" t="s">
        <v>83</v>
      </c>
    </row>
    <row r="43" customFormat="false" ht="15" hidden="false" customHeight="false" outlineLevel="0" collapsed="false">
      <c r="B43" s="20" t="s">
        <v>86</v>
      </c>
      <c r="C43" s="12" t="s">
        <v>83</v>
      </c>
      <c r="D43" s="23" t="s">
        <v>87</v>
      </c>
    </row>
    <row r="44" customFormat="false" ht="15" hidden="false" customHeight="false" outlineLevel="0" collapsed="false">
      <c r="B44" s="20" t="s">
        <v>88</v>
      </c>
      <c r="C44" s="12" t="s">
        <v>83</v>
      </c>
      <c r="D44" s="23" t="s">
        <v>89</v>
      </c>
    </row>
    <row r="45" customFormat="false" ht="15" hidden="false" customHeight="false" outlineLevel="0" collapsed="false">
      <c r="B45" s="20" t="s">
        <v>90</v>
      </c>
      <c r="C45" s="12" t="s">
        <v>83</v>
      </c>
    </row>
    <row r="46" customFormat="false" ht="15" hidden="false" customHeight="false" outlineLevel="0" collapsed="false">
      <c r="B46" s="20" t="s">
        <v>52</v>
      </c>
      <c r="C46" s="12" t="s">
        <v>83</v>
      </c>
    </row>
    <row r="47" customFormat="false" ht="15" hidden="false" customHeight="false" outlineLevel="0" collapsed="false">
      <c r="B47" s="20" t="s">
        <v>91</v>
      </c>
      <c r="C47" s="12" t="s">
        <v>83</v>
      </c>
    </row>
    <row r="48" customFormat="false" ht="15" hidden="false" customHeight="false" outlineLevel="0" collapsed="false">
      <c r="B48" s="20" t="s">
        <v>92</v>
      </c>
      <c r="C48" s="12" t="s">
        <v>83</v>
      </c>
    </row>
    <row r="50" customFormat="false" ht="16.15" hidden="false" customHeight="false" outlineLevel="0" collapsed="false">
      <c r="B50" s="19" t="s">
        <v>93</v>
      </c>
    </row>
    <row r="51" customFormat="false" ht="15" hidden="false" customHeight="false" outlineLevel="0" collapsed="false">
      <c r="B51" s="27" t="s">
        <v>94</v>
      </c>
      <c r="C51" s="28" t="n">
        <f aca="false">4*SQRT('Project Setup'!$C$13)*1.15</f>
        <v>130.107647738325</v>
      </c>
      <c r="D51" s="23" t="s">
        <v>95</v>
      </c>
    </row>
    <row r="52" customFormat="false" ht="15" hidden="false" customHeight="false" outlineLevel="0" collapsed="false">
      <c r="B52" s="27" t="s">
        <v>96</v>
      </c>
      <c r="C52" s="28" t="n">
        <f aca="false">'Project Setup'!$C$51*'Project Setup'!$C$14</f>
        <v>1040.8611819066</v>
      </c>
    </row>
    <row r="53" customFormat="false" ht="15" hidden="false" customHeight="false" outlineLevel="0" collapsed="false">
      <c r="B53" s="27" t="s">
        <v>97</v>
      </c>
      <c r="C53" s="28" t="n">
        <f aca="false">'Project Setup'!$C$15*24</f>
        <v>24</v>
      </c>
      <c r="D53" s="23" t="s">
        <v>98</v>
      </c>
    </row>
    <row r="54" customFormat="false" ht="15" hidden="false" customHeight="false" outlineLevel="0" collapsed="false">
      <c r="B54" s="27" t="s">
        <v>99</v>
      </c>
      <c r="C54" s="28" t="n">
        <f aca="false">'Project Setup'!$C$53*'Project Setup'!$C$14*2</f>
        <v>384</v>
      </c>
    </row>
    <row r="55" customFormat="false" ht="15" hidden="false" customHeight="false" outlineLevel="0" collapsed="false">
      <c r="B55" s="27" t="s">
        <v>100</v>
      </c>
      <c r="C55" s="29" t="n">
        <f aca="false">INDEX('Price Data'!$B$8:$B$11,MATCH('Project Setup'!$C$16,'Price Data'!$A$8:$A$11,0))</f>
        <v>1</v>
      </c>
    </row>
    <row r="56" customFormat="false" ht="15" hidden="false" customHeight="false" outlineLevel="0" collapsed="false">
      <c r="B56" s="27" t="s">
        <v>101</v>
      </c>
      <c r="C56" s="29" t="n">
        <f aca="false">INDEX('Price Data'!$C$8:$C$11,MATCH('Project Setup'!$C$16,'Price Data'!$A$8:$A$11,0))</f>
        <v>1</v>
      </c>
    </row>
    <row r="57" customFormat="false" ht="15" hidden="false" customHeight="false" outlineLevel="0" collapsed="false">
      <c r="B57" s="27" t="s">
        <v>102</v>
      </c>
      <c r="C57" s="30" t="n">
        <f aca="false">INDEX('Price Data'!$D$8:$D$11,MATCH('Project Setup'!$C$16,'Price Data'!$A$8:$A$11,0))</f>
        <v>1200</v>
      </c>
    </row>
    <row r="58" customFormat="false" ht="15" hidden="false" customHeight="false" outlineLevel="0" collapsed="false">
      <c r="B58" s="27" t="s">
        <v>103</v>
      </c>
      <c r="C58" s="29" t="n">
        <f aca="false">INDEX('Price Data'!$B$15:$B$17,MATCH('Project Setup'!$C$19,'Price Data'!$A$15:$A$17,0))</f>
        <v>1</v>
      </c>
    </row>
    <row r="59" customFormat="false" ht="15" hidden="false" customHeight="false" outlineLevel="0" collapsed="false">
      <c r="B59" s="27" t="s">
        <v>104</v>
      </c>
      <c r="C59" s="29" t="n">
        <f aca="false">INDEX('Price Data'!$C$15:$C$17,MATCH('Project Setup'!$C$19,'Price Data'!$A$15:$A$17,0))</f>
        <v>1</v>
      </c>
    </row>
  </sheetData>
  <mergeCells count="2">
    <mergeCell ref="A2:D2"/>
    <mergeCell ref="A3:D3"/>
  </mergeCells>
  <dataValidations count="9">
    <dataValidation allowBlank="false" errorStyle="stop" operator="between" showDropDown="false" showErrorMessage="false" showInputMessage="false" sqref="C27:C35" type="list">
      <formula1>"Yes,No"</formula1>
      <formula2>0</formula2>
    </dataValidation>
    <dataValidation allowBlank="false" errorStyle="stop" operator="between" showDropDown="false" showErrorMessage="false" showInputMessage="false" sqref="C40:C48" type="list">
      <formula1>"Pro,DIY"</formula1>
      <formula2>0</formula2>
    </dataValidation>
    <dataValidation allowBlank="false" errorStyle="stop" operator="between" showDropDown="false" showErrorMessage="false" showInputMessage="false" sqref="C16" type="list">
      <formula1>'Price Data'!$A$8:$A$11</formula1>
      <formula2>0</formula2>
    </dataValidation>
    <dataValidation allowBlank="false" errorStyle="stop" operator="between" showDropDown="false" showErrorMessage="false" showInputMessage="false" sqref="C19" type="list">
      <formula1>'Price Data'!$A$15:$A$17</formula1>
      <formula2>0</formula2>
    </dataValidation>
    <dataValidation allowBlank="false" errorStyle="stop" operator="between" showDropDown="false" showErrorMessage="false" showInputMessage="false" sqref="C20" type="list">
      <formula1>'Price Data'!$A$21:$A$26</formula1>
      <formula2>0</formula2>
    </dataValidation>
    <dataValidation allowBlank="false" errorStyle="stop" operator="between" showDropDown="false" showErrorMessage="false" showInputMessage="false" sqref="C21" type="list">
      <formula1>'Price Data'!$A$30:$A$33</formula1>
      <formula2>0</formula2>
    </dataValidation>
    <dataValidation allowBlank="false" errorStyle="stop" operator="between" showDropDown="false" showErrorMessage="false" showInputMessage="false" sqref="C22" type="list">
      <formula1>'Price Data'!$A$37:$A$40</formula1>
      <formula2>0</formula2>
    </dataValidation>
    <dataValidation allowBlank="false" errorStyle="stop" operator="between" showDropDown="false" showErrorMessage="false" showInputMessage="false" sqref="C23" type="list">
      <formula1>'Price Data'!$A$44:$A$47</formula1>
      <formula2>0</formula2>
    </dataValidation>
    <dataValidation allowBlank="false" errorStyle="stop" operator="between" showDropDown="false" showErrorMessage="false" showInputMessage="false" sqref="C26" type="list">
      <formula1>'Price Data'!$A$51:$A$54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4E89"/>
    <pageSetUpPr fitToPage="true"/>
  </sheetPr>
  <dimension ref="A1:N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7"/>
    <col collapsed="false" customWidth="true" hidden="false" outlineLevel="0" max="3" min="3" style="0" width="10"/>
    <col collapsed="false" customWidth="true" hidden="false" outlineLevel="0" max="6" min="4" style="0" width="13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10" min="9" style="0" width="13"/>
    <col collapsed="false" customWidth="true" hidden="false" outlineLevel="0" max="13" min="11" style="0" width="14"/>
    <col collapsed="false" customWidth="true" hidden="false" outlineLevel="0" max="14" min="14" style="0" width="30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3.75" hidden="false" customHeight="true" outlineLevel="0" collapsed="false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9.5" hidden="false" customHeight="true" outlineLevel="0" collapsed="false">
      <c r="A3" s="3" t="s">
        <v>106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6" customFormat="false" ht="15" hidden="false" customHeight="false" outlineLevel="0" collapsed="false">
      <c r="A6" s="31" t="s">
        <v>3</v>
      </c>
      <c r="B6" s="31"/>
      <c r="C6" s="31" t="s">
        <v>4</v>
      </c>
      <c r="D6" s="31"/>
      <c r="E6" s="31" t="s">
        <v>107</v>
      </c>
      <c r="F6" s="31"/>
      <c r="G6" s="31" t="s">
        <v>5</v>
      </c>
      <c r="H6" s="31"/>
      <c r="I6" s="31" t="s">
        <v>6</v>
      </c>
      <c r="J6" s="31"/>
      <c r="K6" s="31" t="s">
        <v>108</v>
      </c>
      <c r="L6" s="31"/>
    </row>
    <row r="7" customFormat="false" ht="19.7" hidden="false" customHeight="false" outlineLevel="0" collapsed="false">
      <c r="A7" s="32" t="n">
        <f aca="false">F35</f>
        <v>33271.5235409531</v>
      </c>
      <c r="B7" s="32"/>
      <c r="C7" s="32" t="n">
        <f aca="false">H35</f>
        <v>33271.5235409531</v>
      </c>
      <c r="D7" s="32"/>
      <c r="E7" s="32" t="n">
        <f aca="false">I35</f>
        <v>0</v>
      </c>
      <c r="F7" s="32"/>
      <c r="G7" s="32" t="n">
        <f aca="false">J35</f>
        <v>0</v>
      </c>
      <c r="H7" s="32"/>
      <c r="I7" s="32" t="n">
        <f aca="false">K35</f>
        <v>33271.5235409531</v>
      </c>
      <c r="J7" s="32"/>
      <c r="K7" s="32" t="n">
        <f aca="false">M35</f>
        <v>0</v>
      </c>
      <c r="L7" s="32"/>
    </row>
    <row r="8" customFormat="false" ht="15" hidden="false" customHeight="false" outlineLevel="0" collapsed="false">
      <c r="A8" s="33" t="str">
        <f aca="false">IF(J35=0,"Nothing spent yet.",TEXT(J35/H35,"0%")&amp;" of your working budget spent.")</f>
        <v>Nothing spent yet.</v>
      </c>
      <c r="B8" s="33"/>
      <c r="C8" s="33"/>
      <c r="D8" s="33"/>
      <c r="E8" s="33"/>
      <c r="F8" s="33"/>
      <c r="I8" s="34" t="s">
        <v>109</v>
      </c>
      <c r="J8" s="34"/>
      <c r="K8" s="34"/>
      <c r="L8" s="34"/>
      <c r="M8" s="34"/>
      <c r="N8" s="34"/>
    </row>
    <row r="10" customFormat="false" ht="31.5" hidden="false" customHeight="true" outlineLevel="0" collapsed="false">
      <c r="A10" s="35" t="s">
        <v>110</v>
      </c>
      <c r="B10" s="35" t="s">
        <v>111</v>
      </c>
      <c r="C10" s="35" t="s">
        <v>112</v>
      </c>
      <c r="D10" s="35" t="s">
        <v>113</v>
      </c>
      <c r="E10" s="35" t="s">
        <v>114</v>
      </c>
      <c r="F10" s="35" t="s">
        <v>115</v>
      </c>
      <c r="G10" s="35" t="s">
        <v>116</v>
      </c>
      <c r="H10" s="35" t="s">
        <v>4</v>
      </c>
      <c r="I10" s="35" t="s">
        <v>117</v>
      </c>
      <c r="J10" s="35" t="s">
        <v>5</v>
      </c>
      <c r="K10" s="35" t="s">
        <v>118</v>
      </c>
      <c r="L10" s="35" t="s">
        <v>119</v>
      </c>
      <c r="M10" s="35" t="s">
        <v>7</v>
      </c>
      <c r="N10" s="35" t="s">
        <v>120</v>
      </c>
    </row>
    <row r="11" customFormat="false" ht="15" hidden="false" customHeight="false" outlineLevel="0" collapsed="false">
      <c r="A11" s="36" t="s">
        <v>121</v>
      </c>
      <c r="B11" s="37" t="s">
        <v>82</v>
      </c>
      <c r="C11" s="14" t="str">
        <f aca="false">IF(TRUE(),"Yes","No")</f>
        <v>Yes</v>
      </c>
      <c r="D11" s="38" t="n">
        <f aca="false">IF($C11="Yes",('Project Setup'!$C$13*0.4)*'Project Setup'!$C$58*'Project Setup'!$C$55+IF(IFERROR(INDEX('Project Setup'!$C$40:$C$48,MATCH($B11,'Project Setup'!$B$40:$B$48,0))="DIY",FALSE()),150,0),0)</f>
        <v>320</v>
      </c>
      <c r="E11" s="38" t="n">
        <f aca="false">IF(AND($C11="Yes",NOT(IFERROR(INDEX('Project Setup'!$C$40:$C$48,MATCH($B11,'Project Setup'!$B$40:$B$48,0))="DIY",FALSE()))),('Project Setup'!$C$13*1.1)*'Project Setup'!$C$59*'Project Setup'!$C$56,0)</f>
        <v>880</v>
      </c>
      <c r="F11" s="38" t="n">
        <f aca="false">D11+E11</f>
        <v>1200</v>
      </c>
      <c r="G11" s="39"/>
      <c r="H11" s="38" t="n">
        <f aca="false">IF(G11="",F11,G11)</f>
        <v>1200</v>
      </c>
      <c r="I11" s="38" t="n">
        <f aca="false">SUMIFS(Quotes!$G$12:$G$71,Quotes!$A$12:$A$71,$A11,Quotes!$L$12:$L$71,"Yes")</f>
        <v>0</v>
      </c>
      <c r="J11" s="38" t="n">
        <f aca="false">SUMIFS(Expenses!$F$12:$F$211,Expenses!$B$12:$B$211,$A11)</f>
        <v>0</v>
      </c>
      <c r="K11" s="38" t="n">
        <f aca="false">MAX(J11,IF(I11&gt;0,I11,H11))</f>
        <v>1200</v>
      </c>
      <c r="L11" s="38" t="n">
        <f aca="false">H11-J11</f>
        <v>1200</v>
      </c>
      <c r="M11" s="38" t="n">
        <f aca="false">H11-K11</f>
        <v>0</v>
      </c>
      <c r="N11" s="40"/>
    </row>
    <row r="12" customFormat="false" ht="15" hidden="false" customHeight="false" outlineLevel="0" collapsed="false">
      <c r="A12" s="41" t="s">
        <v>122</v>
      </c>
      <c r="B12" s="42" t="s">
        <v>84</v>
      </c>
      <c r="C12" s="43" t="str">
        <f aca="false">IF(TRUE(),"Yes","No")</f>
        <v>Yes</v>
      </c>
      <c r="D12" s="44" t="n">
        <f aca="false">IF($C12="Yes",('Project Setup'!$C$51*9+'Project Setup'!$C$53*12+'Project Setup'!$C$15*350)*'Project Setup'!$C$58*'Project Setup'!$C$55+IF(IFERROR(INDEX('Project Setup'!$C$40:$C$48,MATCH($B12,'Project Setup'!$B$40:$B$48,0))="DIY",FALSE()),150,0),0)</f>
        <v>1808.96882964492</v>
      </c>
      <c r="E12" s="44" t="n">
        <f aca="false">IF(AND($C12="Yes",NOT(IFERROR(INDEX('Project Setup'!$C$40:$C$48,MATCH($B12,'Project Setup'!$B$40:$B$48,0))="DIY",FALSE()))),('Project Setup'!$C$51*14+'Project Setup'!$C$53*18+'Project Setup'!$C$15*250)*'Project Setup'!$C$59*'Project Setup'!$C$56,0)</f>
        <v>2503.50706833655</v>
      </c>
      <c r="F12" s="44" t="n">
        <f aca="false">D12+E12</f>
        <v>4312.47589798147</v>
      </c>
      <c r="G12" s="39"/>
      <c r="H12" s="44" t="n">
        <f aca="false">IF(G12="",F12,G12)</f>
        <v>4312.47589798147</v>
      </c>
      <c r="I12" s="44" t="n">
        <f aca="false">SUMIFS(Quotes!$G$12:$G$71,Quotes!$A$12:$A$71,$A12,Quotes!$L$12:$L$71,"Yes")</f>
        <v>0</v>
      </c>
      <c r="J12" s="44" t="n">
        <f aca="false">SUMIFS(Expenses!$F$12:$F$211,Expenses!$B$12:$B$211,$A12)</f>
        <v>0</v>
      </c>
      <c r="K12" s="44" t="n">
        <f aca="false">MAX(J12,IF(I12&gt;0,I12,H12))</f>
        <v>4312.47589798147</v>
      </c>
      <c r="L12" s="44" t="n">
        <f aca="false">H12-J12</f>
        <v>4312.47589798147</v>
      </c>
      <c r="M12" s="44" t="n">
        <f aca="false">H12-K12</f>
        <v>0</v>
      </c>
      <c r="N12" s="45" t="s">
        <v>123</v>
      </c>
    </row>
    <row r="13" customFormat="false" ht="15" hidden="false" customHeight="false" outlineLevel="0" collapsed="false">
      <c r="A13" s="36" t="s">
        <v>85</v>
      </c>
      <c r="B13" s="37" t="s">
        <v>85</v>
      </c>
      <c r="C13" s="14" t="str">
        <f aca="false">IF('Project Setup'!$C$23&lt;&gt;"None","Yes","No")</f>
        <v>Yes</v>
      </c>
      <c r="D13" s="38" t="n">
        <f aca="false">IF($C13="Yes",('Project Setup'!$C$52*INDEX('Price Data'!$B$44:$B$47,MATCH('Project Setup'!$C$23,'Price Data'!$A$44:$A$47,0)))*'Project Setup'!$C$58*'Project Setup'!$C$55+IF(IFERROR(INDEX('Project Setup'!$C$40:$C$48,MATCH($B13,'Project Setup'!$B$40:$B$48,0))="DIY",FALSE()),150,0),0)</f>
        <v>936.775063715938</v>
      </c>
      <c r="E13" s="38" t="n">
        <f aca="false">IF(AND($C13="Yes",NOT(IFERROR(INDEX('Project Setup'!$C$40:$C$48,MATCH($B13,'Project Setup'!$B$40:$B$48,0))="DIY",FALSE()))),('Project Setup'!$C$52*INDEX('Price Data'!$C$44:$C$47,MATCH('Project Setup'!$C$23,'Price Data'!$A$44:$A$47,0)))*'Project Setup'!$C$59*'Project Setup'!$C$56,0)</f>
        <v>832.688945525278</v>
      </c>
      <c r="F13" s="38" t="n">
        <f aca="false">D13+E13</f>
        <v>1769.46400924122</v>
      </c>
      <c r="G13" s="39"/>
      <c r="H13" s="38" t="n">
        <f aca="false">IF(G13="",F13,G13)</f>
        <v>1769.46400924122</v>
      </c>
      <c r="I13" s="38" t="n">
        <f aca="false">SUMIFS(Quotes!$G$12:$G$71,Quotes!$A$12:$A$71,$A13,Quotes!$L$12:$L$71,"Yes")</f>
        <v>0</v>
      </c>
      <c r="J13" s="38" t="n">
        <f aca="false">SUMIFS(Expenses!$F$12:$F$211,Expenses!$B$12:$B$211,$A13)</f>
        <v>0</v>
      </c>
      <c r="K13" s="38" t="n">
        <f aca="false">MAX(J13,IF(I13&gt;0,I13,H13))</f>
        <v>1769.46400924122</v>
      </c>
      <c r="L13" s="38" t="n">
        <f aca="false">H13-J13</f>
        <v>1769.46400924122</v>
      </c>
      <c r="M13" s="38" t="n">
        <f aca="false">H13-K13</f>
        <v>0</v>
      </c>
      <c r="N13" s="45" t="s">
        <v>124</v>
      </c>
    </row>
    <row r="14" customFormat="false" ht="15" hidden="false" customHeight="false" outlineLevel="0" collapsed="false">
      <c r="A14" s="41" t="s">
        <v>55</v>
      </c>
      <c r="B14" s="42" t="s">
        <v>90</v>
      </c>
      <c r="C14" s="43" t="str">
        <f aca="false">IF(TRUE(),"Yes","No")</f>
        <v>Yes</v>
      </c>
      <c r="D14" s="44" t="n">
        <f aca="false">IF($C14="Yes",(('Project Setup'!$C$52+'Project Setup'!$C$54)*INDEX('Price Data'!$B$30:$B$33,MATCH('Project Setup'!$C$21,'Price Data'!$A$30:$A$33,0)))*'Project Setup'!$C$58*'Project Setup'!$C$55+IF(IFERROR(INDEX('Project Setup'!$C$40:$C$48,MATCH($B14,'Project Setup'!$B$40:$B$48,0))="DIY",FALSE()),150,0),0)</f>
        <v>1068.64588642995</v>
      </c>
      <c r="E14" s="44" t="n">
        <f aca="false">IF(AND($C14="Yes",NOT(IFERROR(INDEX('Project Setup'!$C$40:$C$48,MATCH($B14,'Project Setup'!$B$40:$B$48,0))="DIY",FALSE()))),(('Project Setup'!$C$52+'Project Setup'!$C$54)*INDEX('Price Data'!$C$30:$C$33,MATCH('Project Setup'!$C$21,'Price Data'!$A$30:$A$33,0)))*'Project Setup'!$C$59*'Project Setup'!$C$56,0)</f>
        <v>3205.93765928985</v>
      </c>
      <c r="F14" s="44" t="n">
        <f aca="false">D14+E14</f>
        <v>4274.58354571979</v>
      </c>
      <c r="G14" s="39"/>
      <c r="H14" s="44" t="n">
        <f aca="false">IF(G14="",F14,G14)</f>
        <v>4274.58354571979</v>
      </c>
      <c r="I14" s="44" t="n">
        <f aca="false">SUMIFS(Quotes!$G$12:$G$71,Quotes!$A$12:$A$71,$A14,Quotes!$L$12:$L$71,"Yes")</f>
        <v>0</v>
      </c>
      <c r="J14" s="44" t="n">
        <f aca="false">SUMIFS(Expenses!$F$12:$F$211,Expenses!$B$12:$B$211,$A14)</f>
        <v>0</v>
      </c>
      <c r="K14" s="44" t="n">
        <f aca="false">MAX(J14,IF(I14&gt;0,I14,H14))</f>
        <v>4274.58354571979</v>
      </c>
      <c r="L14" s="44" t="n">
        <f aca="false">H14-J14</f>
        <v>4274.58354571979</v>
      </c>
      <c r="M14" s="44" t="n">
        <f aca="false">H14-K14</f>
        <v>0</v>
      </c>
      <c r="N14" s="40"/>
    </row>
    <row r="15" customFormat="false" ht="15" hidden="false" customHeight="false" outlineLevel="0" collapsed="false">
      <c r="A15" s="36" t="s">
        <v>57</v>
      </c>
      <c r="B15" s="37" t="s">
        <v>90</v>
      </c>
      <c r="C15" s="14" t="str">
        <f aca="false">IF(TRUE(),"Yes","No")</f>
        <v>Yes</v>
      </c>
      <c r="D15" s="38" t="n">
        <f aca="false">IF($C15="Yes",('Project Setup'!$C$13*INDEX('Price Data'!$B$37:$B$40,MATCH('Project Setup'!$C$22,'Price Data'!$A$37:$A$40,0)))*'Project Setup'!$C$58*'Project Setup'!$C$55+IF(IFERROR(INDEX('Project Setup'!$C$40:$C$48,MATCH($B15,'Project Setup'!$B$40:$B$48,0))="DIY",FALSE()),150,0),0)</f>
        <v>640</v>
      </c>
      <c r="E15" s="38" t="n">
        <f aca="false">IF(AND($C15="Yes",NOT(IFERROR(INDEX('Project Setup'!$C$40:$C$48,MATCH($B15,'Project Setup'!$B$40:$B$48,0))="DIY",FALSE()))),('Project Setup'!$C$13*INDEX('Price Data'!$C$37:$C$40,MATCH('Project Setup'!$C$22,'Price Data'!$A$37:$A$40,0)))*'Project Setup'!$C$59*'Project Setup'!$C$56,0)</f>
        <v>1760</v>
      </c>
      <c r="F15" s="38" t="n">
        <f aca="false">D15+E15</f>
        <v>2400</v>
      </c>
      <c r="G15" s="39"/>
      <c r="H15" s="38" t="n">
        <f aca="false">IF(G15="",F15,G15)</f>
        <v>2400</v>
      </c>
      <c r="I15" s="38" t="n">
        <f aca="false">SUMIFS(Quotes!$G$12:$G$71,Quotes!$A$12:$A$71,$A15,Quotes!$L$12:$L$71,"Yes")</f>
        <v>0</v>
      </c>
      <c r="J15" s="38" t="n">
        <f aca="false">SUMIFS(Expenses!$F$12:$F$211,Expenses!$B$12:$B$211,$A15)</f>
        <v>0</v>
      </c>
      <c r="K15" s="38" t="n">
        <f aca="false">MAX(J15,IF(I15&gt;0,I15,H15))</f>
        <v>2400</v>
      </c>
      <c r="L15" s="38" t="n">
        <f aca="false">H15-J15</f>
        <v>2400</v>
      </c>
      <c r="M15" s="38" t="n">
        <f aca="false">H15-K15</f>
        <v>0</v>
      </c>
      <c r="N15" s="45" t="s">
        <v>125</v>
      </c>
    </row>
    <row r="16" customFormat="false" ht="15" hidden="false" customHeight="false" outlineLevel="0" collapsed="false">
      <c r="A16" s="41" t="s">
        <v>126</v>
      </c>
      <c r="B16" s="42" t="s">
        <v>86</v>
      </c>
      <c r="C16" s="43" t="str">
        <f aca="false">IF(TRUE(),"Yes","No")</f>
        <v>Yes</v>
      </c>
      <c r="D16" s="44" t="n">
        <f aca="false">IF($C16="Yes",('Project Setup'!$C$13*1.6)*'Project Setup'!$C$58*'Project Setup'!$C$55+IF(IFERROR(INDEX('Project Setup'!$C$40:$C$48,MATCH($B16,'Project Setup'!$B$40:$B$48,0))="DIY",FALSE()),150,0),0)</f>
        <v>1280</v>
      </c>
      <c r="E16" s="44" t="n">
        <f aca="false">IF(AND($C16="Yes",NOT(IFERROR(INDEX('Project Setup'!$C$40:$C$48,MATCH($B16,'Project Setup'!$B$40:$B$48,0))="DIY",FALSE()))),('Project Setup'!$C$13*3.2)*'Project Setup'!$C$59*'Project Setup'!$C$56,0)</f>
        <v>2560</v>
      </c>
      <c r="F16" s="44" t="n">
        <f aca="false">D16+E16</f>
        <v>3840</v>
      </c>
      <c r="G16" s="39"/>
      <c r="H16" s="44" t="n">
        <f aca="false">IF(G16="",F16,G16)</f>
        <v>3840</v>
      </c>
      <c r="I16" s="44" t="n">
        <f aca="false">SUMIFS(Quotes!$G$12:$G$71,Quotes!$A$12:$A$71,$A16,Quotes!$L$12:$L$71,"Yes")</f>
        <v>0</v>
      </c>
      <c r="J16" s="44" t="n">
        <f aca="false">SUMIFS(Expenses!$F$12:$F$211,Expenses!$B$12:$B$211,$A16)</f>
        <v>0</v>
      </c>
      <c r="K16" s="44" t="n">
        <f aca="false">MAX(J16,IF(I16&gt;0,I16,H16))</f>
        <v>3840</v>
      </c>
      <c r="L16" s="44" t="n">
        <f aca="false">H16-J16</f>
        <v>3840</v>
      </c>
      <c r="M16" s="44" t="n">
        <f aca="false">H16-K16</f>
        <v>0</v>
      </c>
      <c r="N16" s="40"/>
    </row>
    <row r="17" customFormat="false" ht="15" hidden="false" customHeight="false" outlineLevel="0" collapsed="false">
      <c r="A17" s="36" t="s">
        <v>62</v>
      </c>
      <c r="B17" s="37" t="s">
        <v>88</v>
      </c>
      <c r="C17" s="14" t="str">
        <f aca="false">IF('Project Setup'!$C$26&lt;&gt;"None","Yes","No")</f>
        <v>No</v>
      </c>
      <c r="D17" s="38" t="n">
        <f aca="false">IF($C17="Yes",(INDEX('Price Data'!$B$51:$B$54,MATCH('Project Setup'!$C$26,'Price Data'!$A$51:$A$54,0))+IF('Project Setup'!$C$27="No",800,0))*'Project Setup'!$C$58*'Project Setup'!$C$55+IF(IFERROR(INDEX('Project Setup'!$C$40:$C$48,MATCH($B17,'Project Setup'!$B$40:$B$48,0))="DIY",FALSE()),150,0),0)</f>
        <v>0</v>
      </c>
      <c r="E17" s="38" t="n">
        <f aca="false">IF(AND($C17="Yes",NOT(IFERROR(INDEX('Project Setup'!$C$40:$C$48,MATCH($B17,'Project Setup'!$B$40:$B$48,0))="DIY",FALSE()))),(INDEX('Price Data'!$C$51:$C$54,MATCH('Project Setup'!$C$26,'Price Data'!$A$51:$A$54,0))+IF('Project Setup'!$C$27="No",3500,0))*'Project Setup'!$C$59*'Project Setup'!$C$56,0)</f>
        <v>0</v>
      </c>
      <c r="F17" s="38" t="n">
        <f aca="false">D17+E17</f>
        <v>0</v>
      </c>
      <c r="G17" s="39"/>
      <c r="H17" s="38" t="n">
        <f aca="false">IF(G17="",F17,G17)</f>
        <v>0</v>
      </c>
      <c r="I17" s="38" t="n">
        <f aca="false">SUMIFS(Quotes!$G$12:$G$71,Quotes!$A$12:$A$71,$A17,Quotes!$L$12:$L$71,"Yes")</f>
        <v>0</v>
      </c>
      <c r="J17" s="38" t="n">
        <f aca="false">SUMIFS(Expenses!$F$12:$F$211,Expenses!$B$12:$B$211,$A17)</f>
        <v>0</v>
      </c>
      <c r="K17" s="38" t="n">
        <f aca="false">MAX(J17,IF(I17&gt;0,I17,H17))</f>
        <v>0</v>
      </c>
      <c r="L17" s="38" t="n">
        <f aca="false">H17-J17</f>
        <v>0</v>
      </c>
      <c r="M17" s="38" t="n">
        <f aca="false">H17-K17</f>
        <v>0</v>
      </c>
      <c r="N17" s="45" t="s">
        <v>127</v>
      </c>
    </row>
    <row r="18" customFormat="false" ht="15" hidden="false" customHeight="false" outlineLevel="0" collapsed="false">
      <c r="A18" s="41" t="s">
        <v>52</v>
      </c>
      <c r="B18" s="42" t="s">
        <v>52</v>
      </c>
      <c r="C18" s="43" t="str">
        <f aca="false">IF(TRUE(),"Yes","No")</f>
        <v>Yes</v>
      </c>
      <c r="D18" s="44" t="n">
        <f aca="false">IF($C18="Yes",('Project Setup'!$C$13*INDEX('Price Data'!$B$21:$B$26,MATCH('Project Setup'!$C$20,'Price Data'!$A$21:$A$26,0)))*'Project Setup'!$C$58*'Project Setup'!$C$55+IF(IFERROR(INDEX('Project Setup'!$C$40:$C$48,MATCH($B18,'Project Setup'!$B$40:$B$48,0))="DIY",FALSE()),150,0),0)</f>
        <v>2560</v>
      </c>
      <c r="E18" s="44" t="n">
        <f aca="false">IF(AND($C18="Yes",NOT(IFERROR(INDEX('Project Setup'!$C$40:$C$48,MATCH($B18,'Project Setup'!$B$40:$B$48,0))="DIY",FALSE()))),('Project Setup'!$C$13*INDEX('Price Data'!$C$21:$C$26,MATCH('Project Setup'!$C$20,'Price Data'!$A$21:$A$26,0)))*'Project Setup'!$C$59*'Project Setup'!$C$56,0)</f>
        <v>1440</v>
      </c>
      <c r="F18" s="44" t="n">
        <f aca="false">D18+E18</f>
        <v>4000</v>
      </c>
      <c r="G18" s="39"/>
      <c r="H18" s="44" t="n">
        <f aca="false">IF(G18="",F18,G18)</f>
        <v>4000</v>
      </c>
      <c r="I18" s="44" t="n">
        <f aca="false">SUMIFS(Quotes!$G$12:$G$71,Quotes!$A$12:$A$71,$A18,Quotes!$L$12:$L$71,"Yes")</f>
        <v>0</v>
      </c>
      <c r="J18" s="44" t="n">
        <f aca="false">SUMIFS(Expenses!$F$12:$F$211,Expenses!$B$12:$B$211,$A18)</f>
        <v>0</v>
      </c>
      <c r="K18" s="44" t="n">
        <f aca="false">MAX(J18,IF(I18&gt;0,I18,H18))</f>
        <v>4000</v>
      </c>
      <c r="L18" s="44" t="n">
        <f aca="false">H18-J18</f>
        <v>4000</v>
      </c>
      <c r="M18" s="44" t="n">
        <f aca="false">H18-K18</f>
        <v>0</v>
      </c>
      <c r="N18" s="45" t="s">
        <v>128</v>
      </c>
    </row>
    <row r="19" customFormat="false" ht="15" hidden="false" customHeight="false" outlineLevel="0" collapsed="false">
      <c r="A19" s="36" t="s">
        <v>129</v>
      </c>
      <c r="B19" s="37" t="s">
        <v>91</v>
      </c>
      <c r="C19" s="14" t="str">
        <f aca="false">IF(TRUE(),"Yes","No")</f>
        <v>Yes</v>
      </c>
      <c r="D19" s="38" t="n">
        <f aca="false">IF($C19="Yes",(('Project Setup'!$C$52+'Project Setup'!$C$54+'Project Setup'!$C$13)*0.35)*'Project Setup'!$C$58*'Project Setup'!$C$55+IF(IFERROR(INDEX('Project Setup'!$C$40:$C$48,MATCH($B19,'Project Setup'!$B$40:$B$48,0))="DIY",FALSE()),150,0),0)</f>
        <v>778.701413667309</v>
      </c>
      <c r="E19" s="38" t="n">
        <f aca="false">IF(AND($C19="Yes",NOT(IFERROR(INDEX('Project Setup'!$C$40:$C$48,MATCH($B19,'Project Setup'!$B$40:$B$48,0))="DIY",FALSE()))),(('Project Setup'!$C$52+'Project Setup'!$C$54+'Project Setup'!$C$13)*1.25)*'Project Setup'!$C$59*'Project Setup'!$C$56,0)</f>
        <v>2781.07647738325</v>
      </c>
      <c r="F19" s="38" t="n">
        <f aca="false">D19+E19</f>
        <v>3559.77789105056</v>
      </c>
      <c r="G19" s="39"/>
      <c r="H19" s="38" t="n">
        <f aca="false">IF(G19="",F19,G19)</f>
        <v>3559.77789105056</v>
      </c>
      <c r="I19" s="38" t="n">
        <f aca="false">SUMIFS(Quotes!$G$12:$G$71,Quotes!$A$12:$A$71,$A19,Quotes!$L$12:$L$71,"Yes")</f>
        <v>0</v>
      </c>
      <c r="J19" s="38" t="n">
        <f aca="false">SUMIFS(Expenses!$F$12:$F$211,Expenses!$B$12:$B$211,$A19)</f>
        <v>0</v>
      </c>
      <c r="K19" s="38" t="n">
        <f aca="false">MAX(J19,IF(I19&gt;0,I19,H19))</f>
        <v>3559.77789105056</v>
      </c>
      <c r="L19" s="38" t="n">
        <f aca="false">H19-J19</f>
        <v>3559.77789105056</v>
      </c>
      <c r="M19" s="38" t="n">
        <f aca="false">H19-K19</f>
        <v>0</v>
      </c>
      <c r="N19" s="40"/>
    </row>
    <row r="20" customFormat="false" ht="15" hidden="false" customHeight="false" outlineLevel="0" collapsed="false">
      <c r="A20" s="41" t="s">
        <v>130</v>
      </c>
      <c r="B20" s="42" t="s">
        <v>92</v>
      </c>
      <c r="C20" s="43" t="str">
        <f aca="false">IF(TRUE(),"Yes","No")</f>
        <v>Yes</v>
      </c>
      <c r="D20" s="44" t="n">
        <f aca="false">IF($C20="Yes",(('Project Setup'!$C$51+'Project Setup'!$C$53*2)*1.8)*'Project Setup'!$C$58*'Project Setup'!$C$55+IF(IFERROR(INDEX('Project Setup'!$C$40:$C$48,MATCH($B20,'Project Setup'!$B$40:$B$48,0))="DIY",FALSE()),150,0),0)</f>
        <v>320.593765928985</v>
      </c>
      <c r="E20" s="44" t="n">
        <f aca="false">IF(AND($C20="Yes",NOT(IFERROR(INDEX('Project Setup'!$C$40:$C$48,MATCH($B20,'Project Setup'!$B$40:$B$48,0))="DIY",FALSE()))),(('Project Setup'!$C$51+'Project Setup'!$C$53*2)*3.2)*'Project Setup'!$C$59*'Project Setup'!$C$56,0)</f>
        <v>569.944472762639</v>
      </c>
      <c r="F20" s="44" t="n">
        <f aca="false">D20+E20</f>
        <v>890.538238691624</v>
      </c>
      <c r="G20" s="39"/>
      <c r="H20" s="44" t="n">
        <f aca="false">IF(G20="",F20,G20)</f>
        <v>890.538238691624</v>
      </c>
      <c r="I20" s="44" t="n">
        <f aca="false">SUMIFS(Quotes!$G$12:$G$71,Quotes!$A$12:$A$71,$A20,Quotes!$L$12:$L$71,"Yes")</f>
        <v>0</v>
      </c>
      <c r="J20" s="44" t="n">
        <f aca="false">SUMIFS(Expenses!$F$12:$F$211,Expenses!$B$12:$B$211,$A20)</f>
        <v>0</v>
      </c>
      <c r="K20" s="44" t="n">
        <f aca="false">MAX(J20,IF(I20&gt;0,I20,H20))</f>
        <v>890.538238691624</v>
      </c>
      <c r="L20" s="44" t="n">
        <f aca="false">H20-J20</f>
        <v>890.538238691624</v>
      </c>
      <c r="M20" s="44" t="n">
        <f aca="false">H20-K20</f>
        <v>0</v>
      </c>
      <c r="N20" s="40"/>
    </row>
    <row r="21" customFormat="false" ht="15" hidden="false" customHeight="false" outlineLevel="0" collapsed="false">
      <c r="A21" s="36" t="s">
        <v>131</v>
      </c>
      <c r="B21" s="37" t="s">
        <v>132</v>
      </c>
      <c r="C21" s="14" t="str">
        <f aca="false">IF('Project Setup'!$C$28="Yes","Yes","No")</f>
        <v>Yes</v>
      </c>
      <c r="D21" s="38" t="n">
        <f aca="false">IF($C21="Yes",('Project Setup'!$C$13*1.2)*'Project Setup'!$C$58*'Project Setup'!$C$55+IF(IFERROR(INDEX('Project Setup'!$C$40:$C$48,MATCH($B21,'Project Setup'!$B$40:$B$48,0))="DIY",FALSE()),150,0),0)</f>
        <v>960</v>
      </c>
      <c r="E21" s="38" t="n">
        <f aca="false">IF(AND($C21="Yes",NOT(IFERROR(INDEX('Project Setup'!$C$40:$C$48,MATCH($B21,'Project Setup'!$B$40:$B$48,0))="DIY",FALSE()))),('Project Setup'!$C$13*2.3)*'Project Setup'!$C$59*'Project Setup'!$C$56,0)</f>
        <v>1840</v>
      </c>
      <c r="F21" s="38" t="n">
        <f aca="false">D21+E21</f>
        <v>2800</v>
      </c>
      <c r="G21" s="39"/>
      <c r="H21" s="38" t="n">
        <f aca="false">IF(G21="",F21,G21)</f>
        <v>2800</v>
      </c>
      <c r="I21" s="38" t="n">
        <f aca="false">SUMIFS(Quotes!$G$12:$G$71,Quotes!$A$12:$A$71,$A21,Quotes!$L$12:$L$71,"Yes")</f>
        <v>0</v>
      </c>
      <c r="J21" s="38" t="n">
        <f aca="false">SUMIFS(Expenses!$F$12:$F$211,Expenses!$B$12:$B$211,$A21)</f>
        <v>0</v>
      </c>
      <c r="K21" s="38" t="n">
        <f aca="false">MAX(J21,IF(I21&gt;0,I21,H21))</f>
        <v>2800</v>
      </c>
      <c r="L21" s="38" t="n">
        <f aca="false">H21-J21</f>
        <v>2800</v>
      </c>
      <c r="M21" s="38" t="n">
        <f aca="false">H21-K21</f>
        <v>0</v>
      </c>
      <c r="N21" s="40"/>
    </row>
    <row r="22" customFormat="false" ht="15" hidden="false" customHeight="false" outlineLevel="0" collapsed="false">
      <c r="A22" s="41" t="s">
        <v>68</v>
      </c>
      <c r="B22" s="42" t="s">
        <v>52</v>
      </c>
      <c r="C22" s="43" t="str">
        <f aca="false">IF('Project Setup'!$C$29="Yes","Yes","No")</f>
        <v>No</v>
      </c>
      <c r="D22" s="44" t="n">
        <f aca="false">IF($C22="Yes",('Project Setup'!$C$13*1.8)*'Project Setup'!$C$58*'Project Setup'!$C$55+IF(IFERROR(INDEX('Project Setup'!$C$40:$C$48,MATCH($B22,'Project Setup'!$B$40:$B$48,0))="DIY",FALSE()),150,0),0)</f>
        <v>0</v>
      </c>
      <c r="E22" s="44" t="n">
        <f aca="false">IF(AND($C22="Yes",NOT(IFERROR(INDEX('Project Setup'!$C$40:$C$48,MATCH($B22,'Project Setup'!$B$40:$B$48,0))="DIY",FALSE()))),('Project Setup'!$C$13*0.9)*'Project Setup'!$C$59*'Project Setup'!$C$56,0)</f>
        <v>0</v>
      </c>
      <c r="F22" s="44" t="n">
        <f aca="false">D22+E22</f>
        <v>0</v>
      </c>
      <c r="G22" s="39"/>
      <c r="H22" s="44" t="n">
        <f aca="false">IF(G22="",F22,G22)</f>
        <v>0</v>
      </c>
      <c r="I22" s="44" t="n">
        <f aca="false">SUMIFS(Quotes!$G$12:$G$71,Quotes!$A$12:$A$71,$A22,Quotes!$L$12:$L$71,"Yes")</f>
        <v>0</v>
      </c>
      <c r="J22" s="44" t="n">
        <f aca="false">SUMIFS(Expenses!$F$12:$F$211,Expenses!$B$12:$B$211,$A22)</f>
        <v>0</v>
      </c>
      <c r="K22" s="44" t="n">
        <f aca="false">MAX(J22,IF(I22&gt;0,I22,H22))</f>
        <v>0</v>
      </c>
      <c r="L22" s="44" t="n">
        <f aca="false">H22-J22</f>
        <v>0</v>
      </c>
      <c r="M22" s="44" t="n">
        <f aca="false">H22-K22</f>
        <v>0</v>
      </c>
      <c r="N22" s="45" t="s">
        <v>133</v>
      </c>
    </row>
    <row r="23" customFormat="false" ht="15" hidden="false" customHeight="false" outlineLevel="0" collapsed="false">
      <c r="A23" s="36" t="s">
        <v>70</v>
      </c>
      <c r="B23" s="37" t="s">
        <v>132</v>
      </c>
      <c r="C23" s="14" t="str">
        <f aca="false">IF('Project Setup'!$C$30="Yes","Yes","No")</f>
        <v>No</v>
      </c>
      <c r="D23" s="38" t="n">
        <f aca="false">IF($C23="Yes",('Project Setup'!$C$51*22)*'Project Setup'!$C$58*'Project Setup'!$C$55+IF(IFERROR(INDEX('Project Setup'!$C$40:$C$48,MATCH($B23,'Project Setup'!$B$40:$B$48,0))="DIY",FALSE()),150,0),0)</f>
        <v>0</v>
      </c>
      <c r="E23" s="38" t="n">
        <f aca="false">IF(AND($C23="Yes",NOT(IFERROR(INDEX('Project Setup'!$C$40:$C$48,MATCH($B23,'Project Setup'!$B$40:$B$48,0))="DIY",FALSE()))),('Project Setup'!$C$51*45)*'Project Setup'!$C$59*'Project Setup'!$C$56,0)</f>
        <v>0</v>
      </c>
      <c r="F23" s="38" t="n">
        <f aca="false">D23+E23</f>
        <v>0</v>
      </c>
      <c r="G23" s="39"/>
      <c r="H23" s="38" t="n">
        <f aca="false">IF(G23="",F23,G23)</f>
        <v>0</v>
      </c>
      <c r="I23" s="38" t="n">
        <f aca="false">SUMIFS(Quotes!$G$12:$G$71,Quotes!$A$12:$A$71,$A23,Quotes!$L$12:$L$71,"Yes")</f>
        <v>0</v>
      </c>
      <c r="J23" s="38" t="n">
        <f aca="false">SUMIFS(Expenses!$F$12:$F$211,Expenses!$B$12:$B$211,$A23)</f>
        <v>0</v>
      </c>
      <c r="K23" s="38" t="n">
        <f aca="false">MAX(J23,IF(I23&gt;0,I23,H23))</f>
        <v>0</v>
      </c>
      <c r="L23" s="38" t="n">
        <f aca="false">H23-J23</f>
        <v>0</v>
      </c>
      <c r="M23" s="38" t="n">
        <f aca="false">H23-K23</f>
        <v>0</v>
      </c>
      <c r="N23" s="45" t="s">
        <v>134</v>
      </c>
    </row>
    <row r="24" customFormat="false" ht="15" hidden="false" customHeight="false" outlineLevel="0" collapsed="false">
      <c r="A24" s="41" t="s">
        <v>71</v>
      </c>
      <c r="B24" s="42" t="s">
        <v>132</v>
      </c>
      <c r="C24" s="43" t="str">
        <f aca="false">IF('Project Setup'!$C$31="Yes","Yes","No")</f>
        <v>No</v>
      </c>
      <c r="D24" s="44" t="n">
        <f aca="false">IF($C24="Yes",(1800)*'Project Setup'!$C$58*'Project Setup'!$C$55+IF(IFERROR(INDEX('Project Setup'!$C$40:$C$48,MATCH($B24,'Project Setup'!$B$40:$B$48,0))="DIY",FALSE()),150,0),0)</f>
        <v>0</v>
      </c>
      <c r="E24" s="44" t="n">
        <f aca="false">IF(AND($C24="Yes",NOT(IFERROR(INDEX('Project Setup'!$C$40:$C$48,MATCH($B24,'Project Setup'!$B$40:$B$48,0))="DIY",FALSE()))),(3200)*'Project Setup'!$C$59*'Project Setup'!$C$56,0)</f>
        <v>0</v>
      </c>
      <c r="F24" s="44" t="n">
        <f aca="false">D24+E24</f>
        <v>0</v>
      </c>
      <c r="G24" s="39"/>
      <c r="H24" s="44" t="n">
        <f aca="false">IF(G24="",F24,G24)</f>
        <v>0</v>
      </c>
      <c r="I24" s="44" t="n">
        <f aca="false">SUMIFS(Quotes!$G$12:$G$71,Quotes!$A$12:$A$71,$A24,Quotes!$L$12:$L$71,"Yes")</f>
        <v>0</v>
      </c>
      <c r="J24" s="44" t="n">
        <f aca="false">SUMIFS(Expenses!$F$12:$F$211,Expenses!$B$12:$B$211,$A24)</f>
        <v>0</v>
      </c>
      <c r="K24" s="44" t="n">
        <f aca="false">MAX(J24,IF(I24&gt;0,I24,H24))</f>
        <v>0</v>
      </c>
      <c r="L24" s="44" t="n">
        <f aca="false">H24-J24</f>
        <v>0</v>
      </c>
      <c r="M24" s="44" t="n">
        <f aca="false">H24-K24</f>
        <v>0</v>
      </c>
      <c r="N24" s="45" t="s">
        <v>135</v>
      </c>
    </row>
    <row r="25" customFormat="false" ht="15" hidden="false" customHeight="false" outlineLevel="0" collapsed="false">
      <c r="A25" s="36" t="s">
        <v>73</v>
      </c>
      <c r="B25" s="37" t="s">
        <v>88</v>
      </c>
      <c r="C25" s="14" t="str">
        <f aca="false">IF('Project Setup'!$C$32="Yes","Yes","No")</f>
        <v>No</v>
      </c>
      <c r="D25" s="38" t="n">
        <f aca="false">IF($C25="Yes",(4500)*'Project Setup'!$C$58*'Project Setup'!$C$55+IF(IFERROR(INDEX('Project Setup'!$C$40:$C$48,MATCH($B25,'Project Setup'!$B$40:$B$48,0))="DIY",FALSE()),150,0),0)</f>
        <v>0</v>
      </c>
      <c r="E25" s="38" t="n">
        <f aca="false">IF(AND($C25="Yes",NOT(IFERROR(INDEX('Project Setup'!$C$40:$C$48,MATCH($B25,'Project Setup'!$B$40:$B$48,0))="DIY",FALSE()))),(3500)*'Project Setup'!$C$59*'Project Setup'!$C$56,0)</f>
        <v>0</v>
      </c>
      <c r="F25" s="38" t="n">
        <f aca="false">D25+E25</f>
        <v>0</v>
      </c>
      <c r="G25" s="39"/>
      <c r="H25" s="38" t="n">
        <f aca="false">IF(G25="",F25,G25)</f>
        <v>0</v>
      </c>
      <c r="I25" s="38" t="n">
        <f aca="false">SUMIFS(Quotes!$G$12:$G$71,Quotes!$A$12:$A$71,$A25,Quotes!$L$12:$L$71,"Yes")</f>
        <v>0</v>
      </c>
      <c r="J25" s="38" t="n">
        <f aca="false">SUMIFS(Expenses!$F$12:$F$211,Expenses!$B$12:$B$211,$A25)</f>
        <v>0</v>
      </c>
      <c r="K25" s="38" t="n">
        <f aca="false">MAX(J25,IF(I25&gt;0,I25,H25))</f>
        <v>0</v>
      </c>
      <c r="L25" s="38" t="n">
        <f aca="false">H25-J25</f>
        <v>0</v>
      </c>
      <c r="M25" s="38" t="n">
        <f aca="false">H25-K25</f>
        <v>0</v>
      </c>
      <c r="N25" s="40"/>
    </row>
    <row r="26" customFormat="false" ht="15" hidden="false" customHeight="false" outlineLevel="0" collapsed="false">
      <c r="A26" s="41" t="s">
        <v>74</v>
      </c>
      <c r="B26" s="42" t="s">
        <v>86</v>
      </c>
      <c r="C26" s="43" t="str">
        <f aca="false">IF('Project Setup'!$C$33="Yes","Yes","No")</f>
        <v>No</v>
      </c>
      <c r="D26" s="44" t="n">
        <f aca="false">IF($C26="Yes",(700)*'Project Setup'!$C$58*'Project Setup'!$C$55+IF(IFERROR(INDEX('Project Setup'!$C$40:$C$48,MATCH($B26,'Project Setup'!$B$40:$B$48,0))="DIY",FALSE()),150,0),0)</f>
        <v>0</v>
      </c>
      <c r="E26" s="44" t="n">
        <f aca="false">IF(AND($C26="Yes",NOT(IFERROR(INDEX('Project Setup'!$C$40:$C$48,MATCH($B26,'Project Setup'!$B$40:$B$48,0))="DIY",FALSE()))),(900)*'Project Setup'!$C$59*'Project Setup'!$C$56,0)</f>
        <v>0</v>
      </c>
      <c r="F26" s="44" t="n">
        <f aca="false">D26+E26</f>
        <v>0</v>
      </c>
      <c r="G26" s="39"/>
      <c r="H26" s="44" t="n">
        <f aca="false">IF(G26="",F26,G26)</f>
        <v>0</v>
      </c>
      <c r="I26" s="44" t="n">
        <f aca="false">SUMIFS(Quotes!$G$12:$G$71,Quotes!$A$12:$A$71,$A26,Quotes!$L$12:$L$71,"Yes")</f>
        <v>0</v>
      </c>
      <c r="J26" s="44" t="n">
        <f aca="false">SUMIFS(Expenses!$F$12:$F$211,Expenses!$B$12:$B$211,$A26)</f>
        <v>0</v>
      </c>
      <c r="K26" s="44" t="n">
        <f aca="false">MAX(J26,IF(I26&gt;0,I26,H26))</f>
        <v>0</v>
      </c>
      <c r="L26" s="44" t="n">
        <f aca="false">H26-J26</f>
        <v>0</v>
      </c>
      <c r="M26" s="44" t="n">
        <f aca="false">H26-K26</f>
        <v>0</v>
      </c>
      <c r="N26" s="45" t="s">
        <v>136</v>
      </c>
    </row>
    <row r="27" customFormat="false" ht="15" hidden="false" customHeight="false" outlineLevel="0" collapsed="false">
      <c r="A27" s="36" t="s">
        <v>75</v>
      </c>
      <c r="B27" s="37" t="s">
        <v>90</v>
      </c>
      <c r="C27" s="14" t="str">
        <f aca="false">IF('Project Setup'!$C$34="Yes","Yes","No")</f>
        <v>No</v>
      </c>
      <c r="D27" s="38" t="n">
        <f aca="false">IF($C27="Yes",('Project Setup'!$C$13*1)*'Project Setup'!$C$58*'Project Setup'!$C$55+IF(IFERROR(INDEX('Project Setup'!$C$40:$C$48,MATCH($B27,'Project Setup'!$B$40:$B$48,0))="DIY",FALSE()),150,0),0)</f>
        <v>0</v>
      </c>
      <c r="E27" s="38" t="n">
        <f aca="false">IF(AND($C27="Yes",NOT(IFERROR(INDEX('Project Setup'!$C$40:$C$48,MATCH($B27,'Project Setup'!$B$40:$B$48,0))="DIY",FALSE()))),('Project Setup'!$C$13*1)*'Project Setup'!$C$59*'Project Setup'!$C$56,0)</f>
        <v>0</v>
      </c>
      <c r="F27" s="38" t="n">
        <f aca="false">D27+E27</f>
        <v>0</v>
      </c>
      <c r="G27" s="39"/>
      <c r="H27" s="38" t="n">
        <f aca="false">IF(G27="",F27,G27)</f>
        <v>0</v>
      </c>
      <c r="I27" s="38" t="n">
        <f aca="false">SUMIFS(Quotes!$G$12:$G$71,Quotes!$A$12:$A$71,$A27,Quotes!$L$12:$L$71,"Yes")</f>
        <v>0</v>
      </c>
      <c r="J27" s="38" t="n">
        <f aca="false">SUMIFS(Expenses!$F$12:$F$211,Expenses!$B$12:$B$211,$A27)</f>
        <v>0</v>
      </c>
      <c r="K27" s="38" t="n">
        <f aca="false">MAX(J27,IF(I27&gt;0,I27,H27))</f>
        <v>0</v>
      </c>
      <c r="L27" s="38" t="n">
        <f aca="false">H27-J27</f>
        <v>0</v>
      </c>
      <c r="M27" s="38" t="n">
        <f aca="false">H27-K27</f>
        <v>0</v>
      </c>
      <c r="N27" s="45" t="s">
        <v>137</v>
      </c>
    </row>
    <row r="28" customFormat="false" ht="15" hidden="false" customHeight="false" outlineLevel="0" collapsed="false">
      <c r="A28" s="41" t="s">
        <v>76</v>
      </c>
      <c r="B28" s="42" t="s">
        <v>132</v>
      </c>
      <c r="C28" s="43" t="str">
        <f aca="false">IF('Project Setup'!$C$35="Yes","Yes","No")</f>
        <v>Yes</v>
      </c>
      <c r="D28" s="44"/>
      <c r="E28" s="44"/>
      <c r="F28" s="44" t="n">
        <f aca="false">IF($C28="Yes",'Project Setup'!$C$57+IF('Project Setup'!$C$26&lt;&gt;"None",400,0)+IF('Project Setup'!$C$31="Yes",250,0),0)</f>
        <v>1200</v>
      </c>
      <c r="G28" s="39"/>
      <c r="H28" s="44" t="n">
        <f aca="false">IF(G28="",F28,G28)</f>
        <v>1200</v>
      </c>
      <c r="I28" s="44" t="n">
        <f aca="false">SUMIFS(Quotes!$G$12:$G$71,Quotes!$A$12:$A$71,$A28,Quotes!$L$12:$L$71,"Yes")</f>
        <v>0</v>
      </c>
      <c r="J28" s="44" t="n">
        <f aca="false">SUMIFS(Expenses!$F$12:$F$211,Expenses!$B$12:$B$211,$A28)</f>
        <v>0</v>
      </c>
      <c r="K28" s="44" t="n">
        <f aca="false">MAX(J28,IF(I28&gt;0,I28,H28))</f>
        <v>1200</v>
      </c>
      <c r="L28" s="44" t="n">
        <f aca="false">H28-J28</f>
        <v>1200</v>
      </c>
      <c r="M28" s="44" t="n">
        <f aca="false">H28-K28</f>
        <v>0</v>
      </c>
      <c r="N28" s="40"/>
    </row>
    <row r="29" customFormat="false" ht="15" hidden="false" customHeight="false" outlineLevel="0" collapsed="false">
      <c r="A29" s="36" t="s">
        <v>138</v>
      </c>
      <c r="B29" s="37" t="s">
        <v>132</v>
      </c>
      <c r="C29" s="37" t="s">
        <v>139</v>
      </c>
      <c r="D29" s="38"/>
      <c r="E29" s="38"/>
      <c r="F29" s="38" t="n">
        <v>0</v>
      </c>
      <c r="G29" s="39"/>
      <c r="H29" s="38" t="n">
        <f aca="false">IF(G29="",F29,G29)</f>
        <v>0</v>
      </c>
      <c r="I29" s="38" t="n">
        <f aca="false">SUMIFS(Quotes!$G$12:$G$71,Quotes!$A$12:$A$71,$A29,Quotes!$L$12:$L$71,"Yes")</f>
        <v>0</v>
      </c>
      <c r="J29" s="38" t="n">
        <f aca="false">SUMIFS(Expenses!$F$12:$F$211,Expenses!$B$12:$B$211,$A29)</f>
        <v>0</v>
      </c>
      <c r="K29" s="38" t="n">
        <f aca="false">MAX(J29,IF(I29&gt;0,I29,H29))</f>
        <v>0</v>
      </c>
      <c r="L29" s="38" t="n">
        <f aca="false">H29-J29</f>
        <v>0</v>
      </c>
      <c r="M29" s="38" t="n">
        <f aca="false">H29-K29</f>
        <v>0</v>
      </c>
      <c r="N29" s="45" t="s">
        <v>140</v>
      </c>
    </row>
    <row r="30" customFormat="false" ht="15" hidden="false" customHeight="false" outlineLevel="0" collapsed="false">
      <c r="A30" s="41" t="s">
        <v>141</v>
      </c>
      <c r="B30" s="42" t="s">
        <v>132</v>
      </c>
      <c r="C30" s="42" t="s">
        <v>139</v>
      </c>
      <c r="D30" s="44"/>
      <c r="E30" s="44"/>
      <c r="F30" s="44" t="n">
        <v>0</v>
      </c>
      <c r="G30" s="39"/>
      <c r="H30" s="44" t="n">
        <f aca="false">IF(G30="",F30,G30)</f>
        <v>0</v>
      </c>
      <c r="I30" s="44" t="n">
        <f aca="false">SUMIFS(Quotes!$G$12:$G$71,Quotes!$A$12:$A$71,$A30,Quotes!$L$12:$L$71,"Yes")</f>
        <v>0</v>
      </c>
      <c r="J30" s="44" t="n">
        <f aca="false">SUMIFS(Expenses!$F$12:$F$211,Expenses!$B$12:$B$211,$A30)</f>
        <v>0</v>
      </c>
      <c r="K30" s="44" t="n">
        <f aca="false">MAX(J30,IF(I30&gt;0,I30,H30))</f>
        <v>0</v>
      </c>
      <c r="L30" s="44" t="n">
        <f aca="false">H30-J30</f>
        <v>0</v>
      </c>
      <c r="M30" s="44" t="n">
        <f aca="false">H30-K30</f>
        <v>0</v>
      </c>
      <c r="N30" s="40"/>
    </row>
    <row r="31" customFormat="false" ht="15" hidden="false" customHeight="false" outlineLevel="0" collapsed="false">
      <c r="A31" s="36" t="s">
        <v>142</v>
      </c>
      <c r="B31" s="37" t="s">
        <v>132</v>
      </c>
      <c r="C31" s="37" t="s">
        <v>139</v>
      </c>
      <c r="D31" s="38"/>
      <c r="E31" s="38"/>
      <c r="F31" s="38" t="n">
        <v>0</v>
      </c>
      <c r="G31" s="39"/>
      <c r="H31" s="38" t="n">
        <f aca="false">IF(G31="",F31,G31)</f>
        <v>0</v>
      </c>
      <c r="I31" s="38" t="n">
        <f aca="false">SUMIFS(Quotes!$G$12:$G$71,Quotes!$A$12:$A$71,$A31,Quotes!$L$12:$L$71,"Yes")</f>
        <v>0</v>
      </c>
      <c r="J31" s="38" t="n">
        <f aca="false">SUMIFS(Expenses!$F$12:$F$211,Expenses!$B$12:$B$211,$A31)</f>
        <v>0</v>
      </c>
      <c r="K31" s="38" t="n">
        <f aca="false">MAX(J31,IF(I31&gt;0,I31,H31))</f>
        <v>0</v>
      </c>
      <c r="L31" s="38" t="n">
        <f aca="false">H31-J31</f>
        <v>0</v>
      </c>
      <c r="M31" s="38" t="n">
        <f aca="false">H31-K31</f>
        <v>0</v>
      </c>
      <c r="N31" s="40"/>
    </row>
    <row r="32" customFormat="false" ht="15" hidden="false" customHeight="false" outlineLevel="0" collapsed="false">
      <c r="A32" s="41" t="s">
        <v>143</v>
      </c>
      <c r="B32" s="42" t="s">
        <v>132</v>
      </c>
      <c r="C32" s="42" t="s">
        <v>139</v>
      </c>
      <c r="D32" s="44"/>
      <c r="E32" s="44"/>
      <c r="F32" s="44" t="n">
        <v>0</v>
      </c>
      <c r="G32" s="39"/>
      <c r="H32" s="44" t="n">
        <f aca="false">IF(G32="",F32,G32)</f>
        <v>0</v>
      </c>
      <c r="I32" s="44" t="n">
        <f aca="false">SUMIFS(Quotes!$G$12:$G$71,Quotes!$A$12:$A$71,$A32,Quotes!$L$12:$L$71,"Yes")</f>
        <v>0</v>
      </c>
      <c r="J32" s="44" t="n">
        <f aca="false">SUMIFS(Expenses!$F$12:$F$211,Expenses!$B$12:$B$211,$A32)</f>
        <v>0</v>
      </c>
      <c r="K32" s="44" t="n">
        <f aca="false">MAX(J32,IF(I32&gt;0,I32,H32))</f>
        <v>0</v>
      </c>
      <c r="L32" s="44" t="n">
        <f aca="false">H32-J32</f>
        <v>0</v>
      </c>
      <c r="M32" s="44" t="n">
        <f aca="false">H32-K32</f>
        <v>0</v>
      </c>
      <c r="N32" s="40"/>
    </row>
    <row r="33" customFormat="false" ht="15" hidden="false" customHeight="false" outlineLevel="0" collapsed="false">
      <c r="A33" s="46" t="s">
        <v>144</v>
      </c>
      <c r="B33" s="46"/>
      <c r="C33" s="46"/>
      <c r="D33" s="47" t="n">
        <f aca="false">SUM(D11:D32)</f>
        <v>10673.6849593871</v>
      </c>
      <c r="E33" s="47" t="n">
        <f aca="false">SUM(E11:E32)</f>
        <v>18373.1546232976</v>
      </c>
      <c r="F33" s="47" t="n">
        <f aca="false">SUM(F11:F32)</f>
        <v>30246.8395826847</v>
      </c>
      <c r="G33" s="48"/>
      <c r="H33" s="47" t="n">
        <f aca="false">SUM(H11:H32)</f>
        <v>30246.8395826847</v>
      </c>
      <c r="I33" s="47" t="n">
        <f aca="false">SUM(I11:I32)</f>
        <v>0</v>
      </c>
      <c r="J33" s="47" t="n">
        <f aca="false">SUM(J11:J32)</f>
        <v>0</v>
      </c>
      <c r="K33" s="47" t="n">
        <f aca="false">SUM(K11:K32)</f>
        <v>30246.8395826847</v>
      </c>
      <c r="L33" s="47" t="n">
        <f aca="false">SUM(L11:L32)</f>
        <v>30246.8395826847</v>
      </c>
      <c r="M33" s="47" t="n">
        <f aca="false">SUM(M11:M32)</f>
        <v>0</v>
      </c>
      <c r="N33" s="46"/>
    </row>
    <row r="34" customFormat="false" ht="15" hidden="false" customHeight="false" outlineLevel="0" collapsed="false">
      <c r="A34" s="49" t="s">
        <v>145</v>
      </c>
      <c r="B34" s="50" t="n">
        <f aca="false">'Project Setup'!$C$36</f>
        <v>0.1</v>
      </c>
      <c r="C34" s="40"/>
      <c r="D34" s="51"/>
      <c r="E34" s="51"/>
      <c r="F34" s="51" t="n">
        <f aca="false">F33*'Project Setup'!$C$36</f>
        <v>3024.68395826847</v>
      </c>
      <c r="G34" s="39"/>
      <c r="H34" s="51" t="n">
        <f aca="false">IF(G34="",F34,G34)</f>
        <v>3024.68395826847</v>
      </c>
      <c r="I34" s="51"/>
      <c r="J34" s="51" t="n">
        <f aca="false">SUMIFS(Expenses!$F$12:$F$211,Expenses!$B$12:$B$211,"Contingency")</f>
        <v>0</v>
      </c>
      <c r="K34" s="51" t="n">
        <f aca="false">MAX(J34,H34)</f>
        <v>3024.68395826847</v>
      </c>
      <c r="L34" s="51" t="n">
        <f aca="false">H34-J34</f>
        <v>3024.68395826847</v>
      </c>
      <c r="M34" s="51" t="n">
        <f aca="false">H34-K34</f>
        <v>0</v>
      </c>
      <c r="N34" s="40"/>
    </row>
    <row r="35" customFormat="false" ht="15" hidden="false" customHeight="false" outlineLevel="0" collapsed="false">
      <c r="A35" s="52" t="s">
        <v>146</v>
      </c>
      <c r="B35" s="52"/>
      <c r="C35" s="52"/>
      <c r="D35" s="53" t="n">
        <f aca="false">D33+D34</f>
        <v>10673.6849593871</v>
      </c>
      <c r="E35" s="53" t="n">
        <f aca="false">E33+E34</f>
        <v>18373.1546232976</v>
      </c>
      <c r="F35" s="53" t="n">
        <f aca="false">F33+F34</f>
        <v>33271.5235409531</v>
      </c>
      <c r="G35" s="53"/>
      <c r="H35" s="53" t="n">
        <f aca="false">H33+H34</f>
        <v>33271.5235409531</v>
      </c>
      <c r="I35" s="53" t="n">
        <f aca="false">I33+I34</f>
        <v>0</v>
      </c>
      <c r="J35" s="53" t="n">
        <f aca="false">J33+J34</f>
        <v>0</v>
      </c>
      <c r="K35" s="53" t="n">
        <f aca="false">K33+K34</f>
        <v>33271.5235409531</v>
      </c>
      <c r="L35" s="53" t="n">
        <f aca="false">L33+L34</f>
        <v>33271.5235409531</v>
      </c>
      <c r="M35" s="53" t="n">
        <f aca="false">M33+M34</f>
        <v>0</v>
      </c>
      <c r="N35" s="52"/>
    </row>
  </sheetData>
  <mergeCells count="16">
    <mergeCell ref="A2:N2"/>
    <mergeCell ref="A3:N3"/>
    <mergeCell ref="A6:B6"/>
    <mergeCell ref="C6:D6"/>
    <mergeCell ref="E6:F6"/>
    <mergeCell ref="G6:H6"/>
    <mergeCell ref="I6:J6"/>
    <mergeCell ref="K6:L6"/>
    <mergeCell ref="A7:B7"/>
    <mergeCell ref="C7:D7"/>
    <mergeCell ref="E7:F7"/>
    <mergeCell ref="G7:H7"/>
    <mergeCell ref="I7:J7"/>
    <mergeCell ref="K7:L7"/>
    <mergeCell ref="A8:F8"/>
    <mergeCell ref="I8:N8"/>
  </mergeCells>
  <conditionalFormatting sqref="M11:M35">
    <cfRule type="cellIs" priority="2" operator="lessThan" aboveAverage="0" equalAverage="0" bottom="0" percent="0" rank="0" text="" dxfId="0">
      <formula>0</formula>
    </cfRule>
  </conditionalFormatting>
  <conditionalFormatting sqref="C11:C32">
    <cfRule type="cellIs" priority="3" operator="equal" aboveAverage="0" equalAverage="0" bottom="0" percent="0" rank="0" text="" dxfId="1">
      <formula>"No"</formula>
    </cfRule>
  </conditionalFormatting>
  <conditionalFormatting sqref="K7">
    <cfRule type="cellIs" priority="4" operator="lessThan" aboveAverage="0" equalAverage="0" bottom="0" percent="0" rank="0" text="" dxfId="2">
      <formula>0</formula>
    </cfRule>
  </conditionalFormatting>
  <hyperlinks>
    <hyperlink ref="I8" r:id="rId1" display="Need quotes? Get up to 3 free quotes from local pros →"/>
    <hyperlink ref="N12" r:id="rId2" display="Framing calculator + lumber list"/>
    <hyperlink ref="N13" r:id="rId3" display="Foam vs. fiberglass guide"/>
    <hyperlink ref="N15" r:id="rId4" display="Basement ceiling options"/>
    <hyperlink ref="N17" r:id="rId5" display="Bathroom cost calculator"/>
    <hyperlink ref="N18" r:id="rId6" display="Basement flooring guide"/>
    <hyperlink ref="N22" r:id="rId7" display="Heated floor calculator"/>
    <hyperlink ref="N23" r:id="rId8" display="Waterproofing calculator"/>
    <hyperlink ref="N24" r:id="rId9" display="Egress window calculator"/>
    <hyperlink ref="N26" r:id="rId10" display="Home theater on a budget"/>
    <hyperlink ref="N27" r:id="rId11" display="Soundproofing guide"/>
    <hyperlink ref="N29" r:id="rId12" display="Radon mitigation 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7A55"/>
    <pageSetUpPr fitToPage="true"/>
  </sheetPr>
  <dimension ref="A1:S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15"/>
    <col collapsed="false" customWidth="true" hidden="false" outlineLevel="0" max="5" min="5" style="0" width="24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34"/>
    <col collapsed="false" customWidth="true" hidden="false" outlineLevel="0" max="10" min="9" style="0" width="12"/>
    <col collapsed="false" customWidth="true" hidden="false" outlineLevel="0" max="11" min="11" style="0" width="13"/>
    <col collapsed="false" customWidth="true" hidden="false" outlineLevel="0" max="12" min="12" style="0" width="11"/>
    <col collapsed="false" customWidth="true" hidden="false" outlineLevel="0" max="13" min="13" style="0" width="30"/>
    <col collapsed="false" customWidth="true" hidden="false" outlineLevel="0" max="15" min="15" style="0" width="26"/>
    <col collapsed="false" customWidth="true" hidden="false" outlineLevel="0" max="16" min="16" style="0" width="9"/>
    <col collapsed="false" customWidth="true" hidden="false" outlineLevel="0" max="19" min="17" style="0" width="13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3.75" hidden="false" customHeight="true" outlineLevel="0" collapsed="false">
      <c r="A2" s="2" t="s">
        <v>147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9.5" hidden="false" customHeight="true" outlineLevel="0" collapsed="false">
      <c r="A3" s="3" t="s">
        <v>148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6" customFormat="false" ht="15" hidden="false" customHeight="false" outlineLevel="0" collapsed="false">
      <c r="A6" s="54" t="s">
        <v>26</v>
      </c>
      <c r="F6" s="23" t="s">
        <v>149</v>
      </c>
    </row>
    <row r="8" customFormat="false" ht="15" hidden="false" customHeight="false" outlineLevel="0" collapsed="false">
      <c r="A8" s="23" t="s">
        <v>150</v>
      </c>
    </row>
    <row r="9" customFormat="false" ht="15" hidden="false" customHeight="false" outlineLevel="0" collapsed="false">
      <c r="A9" s="55" t="s">
        <v>122</v>
      </c>
      <c r="B9" s="55" t="s">
        <v>151</v>
      </c>
      <c r="C9" s="55" t="s">
        <v>152</v>
      </c>
      <c r="D9" s="55" t="s">
        <v>153</v>
      </c>
      <c r="E9" s="55" t="s">
        <v>154</v>
      </c>
      <c r="F9" s="56" t="n">
        <v>46307</v>
      </c>
      <c r="G9" s="57" t="n">
        <v>4200</v>
      </c>
      <c r="H9" s="55" t="s">
        <v>155</v>
      </c>
      <c r="I9" s="55" t="s">
        <v>65</v>
      </c>
      <c r="J9" s="55" t="s">
        <v>65</v>
      </c>
      <c r="K9" s="56" t="n">
        <v>46328</v>
      </c>
      <c r="L9" s="55" t="s">
        <v>69</v>
      </c>
      <c r="M9" s="55" t="s">
        <v>156</v>
      </c>
    </row>
    <row r="10" customFormat="false" ht="15" hidden="false" customHeight="false" outlineLevel="0" collapsed="false">
      <c r="O10" s="58" t="s">
        <v>157</v>
      </c>
    </row>
    <row r="11" customFormat="false" ht="30" hidden="false" customHeight="true" outlineLevel="0" collapsed="false">
      <c r="A11" s="35" t="s">
        <v>110</v>
      </c>
      <c r="B11" s="35" t="s">
        <v>158</v>
      </c>
      <c r="C11" s="35" t="s">
        <v>159</v>
      </c>
      <c r="D11" s="35" t="s">
        <v>160</v>
      </c>
      <c r="E11" s="35" t="s">
        <v>161</v>
      </c>
      <c r="F11" s="35" t="s">
        <v>162</v>
      </c>
      <c r="G11" s="35" t="s">
        <v>163</v>
      </c>
      <c r="H11" s="35" t="s">
        <v>164</v>
      </c>
      <c r="I11" s="35" t="s">
        <v>165</v>
      </c>
      <c r="J11" s="35" t="s">
        <v>166</v>
      </c>
      <c r="K11" s="35" t="s">
        <v>167</v>
      </c>
      <c r="L11" s="35" t="s">
        <v>168</v>
      </c>
      <c r="M11" s="35" t="s">
        <v>169</v>
      </c>
      <c r="O11" s="35" t="s">
        <v>110</v>
      </c>
      <c r="P11" s="35" t="s">
        <v>170</v>
      </c>
      <c r="Q11" s="35" t="s">
        <v>171</v>
      </c>
      <c r="R11" s="35" t="s">
        <v>172</v>
      </c>
      <c r="S11" s="35" t="s">
        <v>173</v>
      </c>
    </row>
    <row r="12" customFormat="false" ht="15" hidden="false" customHeight="false" outlineLevel="0" collapsed="false">
      <c r="A12" s="59"/>
      <c r="B12" s="59"/>
      <c r="C12" s="59"/>
      <c r="D12" s="59"/>
      <c r="E12" s="59"/>
      <c r="F12" s="60"/>
      <c r="G12" s="61"/>
      <c r="H12" s="59"/>
      <c r="I12" s="59"/>
      <c r="J12" s="59"/>
      <c r="K12" s="60"/>
      <c r="L12" s="59"/>
      <c r="M12" s="59"/>
      <c r="O12" s="14" t="s">
        <v>121</v>
      </c>
      <c r="P12" s="14" t="n">
        <f aca="false">COUNTIFS($A$12:$A$71,O12,$G$12:$G$71,"&gt;0")</f>
        <v>0</v>
      </c>
      <c r="Q12" s="38" t="n">
        <f aca="false">IF(P12=0,0,_xlfn.MINIFS($G$12:$G$71,$A$12:$A$71,O12,$G$12:$G$71,"&gt;0"))</f>
        <v>0</v>
      </c>
      <c r="R12" s="38" t="n">
        <f aca="false">IF(P12=0,0,_xlfn.MAXIFS($G$12:$G$71,$A$12:$A$71,O12))</f>
        <v>0</v>
      </c>
      <c r="S12" s="38" t="n">
        <f aca="false">SUMIFS($G$12:$G$71,$A$12:$A$71,O12,$L$12:$L$71,"Yes")</f>
        <v>0</v>
      </c>
    </row>
    <row r="13" customFormat="false" ht="15" hidden="false" customHeight="false" outlineLevel="0" collapsed="false">
      <c r="A13" s="59"/>
      <c r="B13" s="59"/>
      <c r="C13" s="59"/>
      <c r="D13" s="59"/>
      <c r="E13" s="59"/>
      <c r="F13" s="60"/>
      <c r="G13" s="61"/>
      <c r="H13" s="59"/>
      <c r="I13" s="59"/>
      <c r="J13" s="59"/>
      <c r="K13" s="60"/>
      <c r="L13" s="59"/>
      <c r="M13" s="59"/>
      <c r="O13" s="14" t="s">
        <v>122</v>
      </c>
      <c r="P13" s="14" t="n">
        <f aca="false">COUNTIFS($A$12:$A$71,O13,$G$12:$G$71,"&gt;0")</f>
        <v>0</v>
      </c>
      <c r="Q13" s="38" t="n">
        <f aca="false">IF(P13=0,0,_xlfn.MINIFS($G$12:$G$71,$A$12:$A$71,O13,$G$12:$G$71,"&gt;0"))</f>
        <v>0</v>
      </c>
      <c r="R13" s="38" t="n">
        <f aca="false">IF(P13=0,0,_xlfn.MAXIFS($G$12:$G$71,$A$12:$A$71,O13))</f>
        <v>0</v>
      </c>
      <c r="S13" s="38" t="n">
        <f aca="false">SUMIFS($G$12:$G$71,$A$12:$A$71,O13,$L$12:$L$71,"Yes")</f>
        <v>0</v>
      </c>
    </row>
    <row r="14" customFormat="false" ht="15" hidden="false" customHeight="false" outlineLevel="0" collapsed="false">
      <c r="A14" s="59"/>
      <c r="B14" s="59"/>
      <c r="C14" s="59"/>
      <c r="D14" s="59"/>
      <c r="E14" s="59"/>
      <c r="F14" s="60"/>
      <c r="G14" s="61"/>
      <c r="H14" s="59"/>
      <c r="I14" s="59"/>
      <c r="J14" s="59"/>
      <c r="K14" s="60"/>
      <c r="L14" s="59"/>
      <c r="M14" s="59"/>
      <c r="O14" s="14" t="s">
        <v>85</v>
      </c>
      <c r="P14" s="14" t="n">
        <f aca="false">COUNTIFS($A$12:$A$71,O14,$G$12:$G$71,"&gt;0")</f>
        <v>0</v>
      </c>
      <c r="Q14" s="38" t="n">
        <f aca="false">IF(P14=0,0,_xlfn.MINIFS($G$12:$G$71,$A$12:$A$71,O14,$G$12:$G$71,"&gt;0"))</f>
        <v>0</v>
      </c>
      <c r="R14" s="38" t="n">
        <f aca="false">IF(P14=0,0,_xlfn.MAXIFS($G$12:$G$71,$A$12:$A$71,O14))</f>
        <v>0</v>
      </c>
      <c r="S14" s="38" t="n">
        <f aca="false">SUMIFS($G$12:$G$71,$A$12:$A$71,O14,$L$12:$L$71,"Yes")</f>
        <v>0</v>
      </c>
    </row>
    <row r="15" customFormat="false" ht="15" hidden="false" customHeight="false" outlineLevel="0" collapsed="false">
      <c r="A15" s="59"/>
      <c r="B15" s="59"/>
      <c r="C15" s="59"/>
      <c r="D15" s="59"/>
      <c r="E15" s="59"/>
      <c r="F15" s="60"/>
      <c r="G15" s="61"/>
      <c r="H15" s="59"/>
      <c r="I15" s="59"/>
      <c r="J15" s="59"/>
      <c r="K15" s="60"/>
      <c r="L15" s="59"/>
      <c r="M15" s="59"/>
      <c r="O15" s="14" t="s">
        <v>55</v>
      </c>
      <c r="P15" s="14" t="n">
        <f aca="false">COUNTIFS($A$12:$A$71,O15,$G$12:$G$71,"&gt;0")</f>
        <v>0</v>
      </c>
      <c r="Q15" s="38" t="n">
        <f aca="false">IF(P15=0,0,_xlfn.MINIFS($G$12:$G$71,$A$12:$A$71,O15,$G$12:$G$71,"&gt;0"))</f>
        <v>0</v>
      </c>
      <c r="R15" s="38" t="n">
        <f aca="false">IF(P15=0,0,_xlfn.MAXIFS($G$12:$G$71,$A$12:$A$71,O15))</f>
        <v>0</v>
      </c>
      <c r="S15" s="38" t="n">
        <f aca="false">SUMIFS($G$12:$G$71,$A$12:$A$71,O15,$L$12:$L$71,"Yes")</f>
        <v>0</v>
      </c>
    </row>
    <row r="16" customFormat="false" ht="15" hidden="false" customHeight="false" outlineLevel="0" collapsed="false">
      <c r="A16" s="59"/>
      <c r="B16" s="59"/>
      <c r="C16" s="59"/>
      <c r="D16" s="59"/>
      <c r="E16" s="59"/>
      <c r="F16" s="60"/>
      <c r="G16" s="61"/>
      <c r="H16" s="59"/>
      <c r="I16" s="59"/>
      <c r="J16" s="59"/>
      <c r="K16" s="60"/>
      <c r="L16" s="59"/>
      <c r="M16" s="59"/>
      <c r="O16" s="14" t="s">
        <v>57</v>
      </c>
      <c r="P16" s="14" t="n">
        <f aca="false">COUNTIFS($A$12:$A$71,O16,$G$12:$G$71,"&gt;0")</f>
        <v>0</v>
      </c>
      <c r="Q16" s="38" t="n">
        <f aca="false">IF(P16=0,0,_xlfn.MINIFS($G$12:$G$71,$A$12:$A$71,O16,$G$12:$G$71,"&gt;0"))</f>
        <v>0</v>
      </c>
      <c r="R16" s="38" t="n">
        <f aca="false">IF(P16=0,0,_xlfn.MAXIFS($G$12:$G$71,$A$12:$A$71,O16))</f>
        <v>0</v>
      </c>
      <c r="S16" s="38" t="n">
        <f aca="false">SUMIFS($G$12:$G$71,$A$12:$A$71,O16,$L$12:$L$71,"Yes")</f>
        <v>0</v>
      </c>
    </row>
    <row r="17" customFormat="false" ht="15" hidden="false" customHeight="false" outlineLevel="0" collapsed="false">
      <c r="A17" s="59"/>
      <c r="B17" s="59"/>
      <c r="C17" s="59"/>
      <c r="D17" s="59"/>
      <c r="E17" s="59"/>
      <c r="F17" s="60"/>
      <c r="G17" s="61"/>
      <c r="H17" s="59"/>
      <c r="I17" s="59"/>
      <c r="J17" s="59"/>
      <c r="K17" s="60"/>
      <c r="L17" s="59"/>
      <c r="M17" s="59"/>
      <c r="O17" s="14" t="s">
        <v>126</v>
      </c>
      <c r="P17" s="14" t="n">
        <f aca="false">COUNTIFS($A$12:$A$71,O17,$G$12:$G$71,"&gt;0")</f>
        <v>0</v>
      </c>
      <c r="Q17" s="38" t="n">
        <f aca="false">IF(P17=0,0,_xlfn.MINIFS($G$12:$G$71,$A$12:$A$71,O17,$G$12:$G$71,"&gt;0"))</f>
        <v>0</v>
      </c>
      <c r="R17" s="38" t="n">
        <f aca="false">IF(P17=0,0,_xlfn.MAXIFS($G$12:$G$71,$A$12:$A$71,O17))</f>
        <v>0</v>
      </c>
      <c r="S17" s="38" t="n">
        <f aca="false">SUMIFS($G$12:$G$71,$A$12:$A$71,O17,$L$12:$L$71,"Yes")</f>
        <v>0</v>
      </c>
    </row>
    <row r="18" customFormat="false" ht="15" hidden="false" customHeight="false" outlineLevel="0" collapsed="false">
      <c r="A18" s="59"/>
      <c r="B18" s="59"/>
      <c r="C18" s="59"/>
      <c r="D18" s="59"/>
      <c r="E18" s="59"/>
      <c r="F18" s="60"/>
      <c r="G18" s="61"/>
      <c r="H18" s="59"/>
      <c r="I18" s="59"/>
      <c r="J18" s="59"/>
      <c r="K18" s="60"/>
      <c r="L18" s="59"/>
      <c r="M18" s="59"/>
      <c r="O18" s="14" t="s">
        <v>62</v>
      </c>
      <c r="P18" s="14" t="n">
        <f aca="false">COUNTIFS($A$12:$A$71,O18,$G$12:$G$71,"&gt;0")</f>
        <v>0</v>
      </c>
      <c r="Q18" s="38" t="n">
        <f aca="false">IF(P18=0,0,_xlfn.MINIFS($G$12:$G$71,$A$12:$A$71,O18,$G$12:$G$71,"&gt;0"))</f>
        <v>0</v>
      </c>
      <c r="R18" s="38" t="n">
        <f aca="false">IF(P18=0,0,_xlfn.MAXIFS($G$12:$G$71,$A$12:$A$71,O18))</f>
        <v>0</v>
      </c>
      <c r="S18" s="38" t="n">
        <f aca="false">SUMIFS($G$12:$G$71,$A$12:$A$71,O18,$L$12:$L$71,"Yes")</f>
        <v>0</v>
      </c>
    </row>
    <row r="19" customFormat="false" ht="15" hidden="false" customHeight="false" outlineLevel="0" collapsed="false">
      <c r="A19" s="59"/>
      <c r="B19" s="59"/>
      <c r="C19" s="59"/>
      <c r="D19" s="59"/>
      <c r="E19" s="59"/>
      <c r="F19" s="60"/>
      <c r="G19" s="61"/>
      <c r="H19" s="59"/>
      <c r="I19" s="59"/>
      <c r="J19" s="59"/>
      <c r="K19" s="60"/>
      <c r="L19" s="59"/>
      <c r="M19" s="59"/>
      <c r="O19" s="14" t="s">
        <v>52</v>
      </c>
      <c r="P19" s="14" t="n">
        <f aca="false">COUNTIFS($A$12:$A$71,O19,$G$12:$G$71,"&gt;0")</f>
        <v>0</v>
      </c>
      <c r="Q19" s="38" t="n">
        <f aca="false">IF(P19=0,0,_xlfn.MINIFS($G$12:$G$71,$A$12:$A$71,O19,$G$12:$G$71,"&gt;0"))</f>
        <v>0</v>
      </c>
      <c r="R19" s="38" t="n">
        <f aca="false">IF(P19=0,0,_xlfn.MAXIFS($G$12:$G$71,$A$12:$A$71,O19))</f>
        <v>0</v>
      </c>
      <c r="S19" s="38" t="n">
        <f aca="false">SUMIFS($G$12:$G$71,$A$12:$A$71,O19,$L$12:$L$71,"Yes")</f>
        <v>0</v>
      </c>
    </row>
    <row r="20" customFormat="false" ht="15" hidden="false" customHeight="false" outlineLevel="0" collapsed="false">
      <c r="A20" s="59"/>
      <c r="B20" s="59"/>
      <c r="C20" s="59"/>
      <c r="D20" s="59"/>
      <c r="E20" s="59"/>
      <c r="F20" s="60"/>
      <c r="G20" s="61"/>
      <c r="H20" s="59"/>
      <c r="I20" s="59"/>
      <c r="J20" s="59"/>
      <c r="K20" s="60"/>
      <c r="L20" s="59"/>
      <c r="M20" s="59"/>
      <c r="O20" s="14" t="s">
        <v>129</v>
      </c>
      <c r="P20" s="14" t="n">
        <f aca="false">COUNTIFS($A$12:$A$71,O20,$G$12:$G$71,"&gt;0")</f>
        <v>0</v>
      </c>
      <c r="Q20" s="38" t="n">
        <f aca="false">IF(P20=0,0,_xlfn.MINIFS($G$12:$G$71,$A$12:$A$71,O20,$G$12:$G$71,"&gt;0"))</f>
        <v>0</v>
      </c>
      <c r="R20" s="38" t="n">
        <f aca="false">IF(P20=0,0,_xlfn.MAXIFS($G$12:$G$71,$A$12:$A$71,O20))</f>
        <v>0</v>
      </c>
      <c r="S20" s="38" t="n">
        <f aca="false">SUMIFS($G$12:$G$71,$A$12:$A$71,O20,$L$12:$L$71,"Yes")</f>
        <v>0</v>
      </c>
    </row>
    <row r="21" customFormat="false" ht="15" hidden="false" customHeight="false" outlineLevel="0" collapsed="false">
      <c r="A21" s="59"/>
      <c r="B21" s="59"/>
      <c r="C21" s="59"/>
      <c r="D21" s="59"/>
      <c r="E21" s="59"/>
      <c r="F21" s="60"/>
      <c r="G21" s="61"/>
      <c r="H21" s="59"/>
      <c r="I21" s="59"/>
      <c r="J21" s="59"/>
      <c r="K21" s="60"/>
      <c r="L21" s="59"/>
      <c r="M21" s="59"/>
      <c r="O21" s="14" t="s">
        <v>130</v>
      </c>
      <c r="P21" s="14" t="n">
        <f aca="false">COUNTIFS($A$12:$A$71,O21,$G$12:$G$71,"&gt;0")</f>
        <v>0</v>
      </c>
      <c r="Q21" s="38" t="n">
        <f aca="false">IF(P21=0,0,_xlfn.MINIFS($G$12:$G$71,$A$12:$A$71,O21,$G$12:$G$71,"&gt;0"))</f>
        <v>0</v>
      </c>
      <c r="R21" s="38" t="n">
        <f aca="false">IF(P21=0,0,_xlfn.MAXIFS($G$12:$G$71,$A$12:$A$71,O21))</f>
        <v>0</v>
      </c>
      <c r="S21" s="38" t="n">
        <f aca="false">SUMIFS($G$12:$G$71,$A$12:$A$71,O21,$L$12:$L$71,"Yes")</f>
        <v>0</v>
      </c>
    </row>
    <row r="22" customFormat="false" ht="15" hidden="false" customHeight="false" outlineLevel="0" collapsed="false">
      <c r="A22" s="59"/>
      <c r="B22" s="59"/>
      <c r="C22" s="59"/>
      <c r="D22" s="59"/>
      <c r="E22" s="59"/>
      <c r="F22" s="60"/>
      <c r="G22" s="61"/>
      <c r="H22" s="59"/>
      <c r="I22" s="59"/>
      <c r="J22" s="59"/>
      <c r="K22" s="60"/>
      <c r="L22" s="59"/>
      <c r="M22" s="59"/>
      <c r="O22" s="14" t="s">
        <v>131</v>
      </c>
      <c r="P22" s="14" t="n">
        <f aca="false">COUNTIFS($A$12:$A$71,O22,$G$12:$G$71,"&gt;0")</f>
        <v>0</v>
      </c>
      <c r="Q22" s="38" t="n">
        <f aca="false">IF(P22=0,0,_xlfn.MINIFS($G$12:$G$71,$A$12:$A$71,O22,$G$12:$G$71,"&gt;0"))</f>
        <v>0</v>
      </c>
      <c r="R22" s="38" t="n">
        <f aca="false">IF(P22=0,0,_xlfn.MAXIFS($G$12:$G$71,$A$12:$A$71,O22))</f>
        <v>0</v>
      </c>
      <c r="S22" s="38" t="n">
        <f aca="false">SUMIFS($G$12:$G$71,$A$12:$A$71,O22,$L$12:$L$71,"Yes")</f>
        <v>0</v>
      </c>
    </row>
    <row r="23" customFormat="false" ht="15" hidden="false" customHeight="false" outlineLevel="0" collapsed="false">
      <c r="A23" s="59"/>
      <c r="B23" s="59"/>
      <c r="C23" s="59"/>
      <c r="D23" s="59"/>
      <c r="E23" s="59"/>
      <c r="F23" s="60"/>
      <c r="G23" s="61"/>
      <c r="H23" s="59"/>
      <c r="I23" s="59"/>
      <c r="J23" s="59"/>
      <c r="K23" s="60"/>
      <c r="L23" s="59"/>
      <c r="M23" s="59"/>
      <c r="O23" s="14" t="s">
        <v>68</v>
      </c>
      <c r="P23" s="14" t="n">
        <f aca="false">COUNTIFS($A$12:$A$71,O23,$G$12:$G$71,"&gt;0")</f>
        <v>0</v>
      </c>
      <c r="Q23" s="38" t="n">
        <f aca="false">IF(P23=0,0,_xlfn.MINIFS($G$12:$G$71,$A$12:$A$71,O23,$G$12:$G$71,"&gt;0"))</f>
        <v>0</v>
      </c>
      <c r="R23" s="38" t="n">
        <f aca="false">IF(P23=0,0,_xlfn.MAXIFS($G$12:$G$71,$A$12:$A$71,O23))</f>
        <v>0</v>
      </c>
      <c r="S23" s="38" t="n">
        <f aca="false">SUMIFS($G$12:$G$71,$A$12:$A$71,O23,$L$12:$L$71,"Yes")</f>
        <v>0</v>
      </c>
    </row>
    <row r="24" customFormat="false" ht="15" hidden="false" customHeight="false" outlineLevel="0" collapsed="false">
      <c r="A24" s="59"/>
      <c r="B24" s="59"/>
      <c r="C24" s="59"/>
      <c r="D24" s="59"/>
      <c r="E24" s="59"/>
      <c r="F24" s="60"/>
      <c r="G24" s="61"/>
      <c r="H24" s="59"/>
      <c r="I24" s="59"/>
      <c r="J24" s="59"/>
      <c r="K24" s="60"/>
      <c r="L24" s="59"/>
      <c r="M24" s="59"/>
      <c r="O24" s="14" t="s">
        <v>70</v>
      </c>
      <c r="P24" s="14" t="n">
        <f aca="false">COUNTIFS($A$12:$A$71,O24,$G$12:$G$71,"&gt;0")</f>
        <v>0</v>
      </c>
      <c r="Q24" s="38" t="n">
        <f aca="false">IF(P24=0,0,_xlfn.MINIFS($G$12:$G$71,$A$12:$A$71,O24,$G$12:$G$71,"&gt;0"))</f>
        <v>0</v>
      </c>
      <c r="R24" s="38" t="n">
        <f aca="false">IF(P24=0,0,_xlfn.MAXIFS($G$12:$G$71,$A$12:$A$71,O24))</f>
        <v>0</v>
      </c>
      <c r="S24" s="38" t="n">
        <f aca="false">SUMIFS($G$12:$G$71,$A$12:$A$71,O24,$L$12:$L$71,"Yes")</f>
        <v>0</v>
      </c>
    </row>
    <row r="25" customFormat="false" ht="15" hidden="false" customHeight="false" outlineLevel="0" collapsed="false">
      <c r="A25" s="59"/>
      <c r="B25" s="59"/>
      <c r="C25" s="59"/>
      <c r="D25" s="59"/>
      <c r="E25" s="59"/>
      <c r="F25" s="60"/>
      <c r="G25" s="61"/>
      <c r="H25" s="59"/>
      <c r="I25" s="59"/>
      <c r="J25" s="59"/>
      <c r="K25" s="60"/>
      <c r="L25" s="59"/>
      <c r="M25" s="59"/>
      <c r="O25" s="14" t="s">
        <v>71</v>
      </c>
      <c r="P25" s="14" t="n">
        <f aca="false">COUNTIFS($A$12:$A$71,O25,$G$12:$G$71,"&gt;0")</f>
        <v>0</v>
      </c>
      <c r="Q25" s="38" t="n">
        <f aca="false">IF(P25=0,0,_xlfn.MINIFS($G$12:$G$71,$A$12:$A$71,O25,$G$12:$G$71,"&gt;0"))</f>
        <v>0</v>
      </c>
      <c r="R25" s="38" t="n">
        <f aca="false">IF(P25=0,0,_xlfn.MAXIFS($G$12:$G$71,$A$12:$A$71,O25))</f>
        <v>0</v>
      </c>
      <c r="S25" s="38" t="n">
        <f aca="false">SUMIFS($G$12:$G$71,$A$12:$A$71,O25,$L$12:$L$71,"Yes")</f>
        <v>0</v>
      </c>
    </row>
    <row r="26" customFormat="false" ht="15" hidden="false" customHeight="false" outlineLevel="0" collapsed="false">
      <c r="A26" s="59"/>
      <c r="B26" s="59"/>
      <c r="C26" s="59"/>
      <c r="D26" s="59"/>
      <c r="E26" s="59"/>
      <c r="F26" s="60"/>
      <c r="G26" s="61"/>
      <c r="H26" s="59"/>
      <c r="I26" s="59"/>
      <c r="J26" s="59"/>
      <c r="K26" s="60"/>
      <c r="L26" s="59"/>
      <c r="M26" s="59"/>
      <c r="O26" s="14" t="s">
        <v>73</v>
      </c>
      <c r="P26" s="14" t="n">
        <f aca="false">COUNTIFS($A$12:$A$71,O26,$G$12:$G$71,"&gt;0")</f>
        <v>0</v>
      </c>
      <c r="Q26" s="38" t="n">
        <f aca="false">IF(P26=0,0,_xlfn.MINIFS($G$12:$G$71,$A$12:$A$71,O26,$G$12:$G$71,"&gt;0"))</f>
        <v>0</v>
      </c>
      <c r="R26" s="38" t="n">
        <f aca="false">IF(P26=0,0,_xlfn.MAXIFS($G$12:$G$71,$A$12:$A$71,O26))</f>
        <v>0</v>
      </c>
      <c r="S26" s="38" t="n">
        <f aca="false">SUMIFS($G$12:$G$71,$A$12:$A$71,O26,$L$12:$L$71,"Yes")</f>
        <v>0</v>
      </c>
    </row>
    <row r="27" customFormat="false" ht="15" hidden="false" customHeight="false" outlineLevel="0" collapsed="false">
      <c r="A27" s="59"/>
      <c r="B27" s="59"/>
      <c r="C27" s="59"/>
      <c r="D27" s="59"/>
      <c r="E27" s="59"/>
      <c r="F27" s="60"/>
      <c r="G27" s="61"/>
      <c r="H27" s="59"/>
      <c r="I27" s="59"/>
      <c r="J27" s="59"/>
      <c r="K27" s="60"/>
      <c r="L27" s="59"/>
      <c r="M27" s="59"/>
      <c r="O27" s="14" t="s">
        <v>74</v>
      </c>
      <c r="P27" s="14" t="n">
        <f aca="false">COUNTIFS($A$12:$A$71,O27,$G$12:$G$71,"&gt;0")</f>
        <v>0</v>
      </c>
      <c r="Q27" s="38" t="n">
        <f aca="false">IF(P27=0,0,_xlfn.MINIFS($G$12:$G$71,$A$12:$A$71,O27,$G$12:$G$71,"&gt;0"))</f>
        <v>0</v>
      </c>
      <c r="R27" s="38" t="n">
        <f aca="false">IF(P27=0,0,_xlfn.MAXIFS($G$12:$G$71,$A$12:$A$71,O27))</f>
        <v>0</v>
      </c>
      <c r="S27" s="38" t="n">
        <f aca="false">SUMIFS($G$12:$G$71,$A$12:$A$71,O27,$L$12:$L$71,"Yes")</f>
        <v>0</v>
      </c>
    </row>
    <row r="28" customFormat="false" ht="15" hidden="false" customHeight="false" outlineLevel="0" collapsed="false">
      <c r="A28" s="59"/>
      <c r="B28" s="59"/>
      <c r="C28" s="59"/>
      <c r="D28" s="59"/>
      <c r="E28" s="59"/>
      <c r="F28" s="60"/>
      <c r="G28" s="61"/>
      <c r="H28" s="59"/>
      <c r="I28" s="59"/>
      <c r="J28" s="59"/>
      <c r="K28" s="60"/>
      <c r="L28" s="59"/>
      <c r="M28" s="59"/>
      <c r="O28" s="14" t="s">
        <v>75</v>
      </c>
      <c r="P28" s="14" t="n">
        <f aca="false">COUNTIFS($A$12:$A$71,O28,$G$12:$G$71,"&gt;0")</f>
        <v>0</v>
      </c>
      <c r="Q28" s="38" t="n">
        <f aca="false">IF(P28=0,0,_xlfn.MINIFS($G$12:$G$71,$A$12:$A$71,O28,$G$12:$G$71,"&gt;0"))</f>
        <v>0</v>
      </c>
      <c r="R28" s="38" t="n">
        <f aca="false">IF(P28=0,0,_xlfn.MAXIFS($G$12:$G$71,$A$12:$A$71,O28))</f>
        <v>0</v>
      </c>
      <c r="S28" s="38" t="n">
        <f aca="false">SUMIFS($G$12:$G$71,$A$12:$A$71,O28,$L$12:$L$71,"Yes")</f>
        <v>0</v>
      </c>
    </row>
    <row r="29" customFormat="false" ht="15" hidden="false" customHeight="false" outlineLevel="0" collapsed="false">
      <c r="A29" s="59"/>
      <c r="B29" s="59"/>
      <c r="C29" s="59"/>
      <c r="D29" s="59"/>
      <c r="E29" s="59"/>
      <c r="F29" s="60"/>
      <c r="G29" s="61"/>
      <c r="H29" s="59"/>
      <c r="I29" s="59"/>
      <c r="J29" s="59"/>
      <c r="K29" s="60"/>
      <c r="L29" s="59"/>
      <c r="M29" s="59"/>
      <c r="O29" s="14" t="s">
        <v>76</v>
      </c>
      <c r="P29" s="14" t="n">
        <f aca="false">COUNTIFS($A$12:$A$71,O29,$G$12:$G$71,"&gt;0")</f>
        <v>0</v>
      </c>
      <c r="Q29" s="38" t="n">
        <f aca="false">IF(P29=0,0,_xlfn.MINIFS($G$12:$G$71,$A$12:$A$71,O29,$G$12:$G$71,"&gt;0"))</f>
        <v>0</v>
      </c>
      <c r="R29" s="38" t="n">
        <f aca="false">IF(P29=0,0,_xlfn.MAXIFS($G$12:$G$71,$A$12:$A$71,O29))</f>
        <v>0</v>
      </c>
      <c r="S29" s="38" t="n">
        <f aca="false">SUMIFS($G$12:$G$71,$A$12:$A$71,O29,$L$12:$L$71,"Yes")</f>
        <v>0</v>
      </c>
    </row>
    <row r="30" customFormat="false" ht="15" hidden="false" customHeight="false" outlineLevel="0" collapsed="false">
      <c r="A30" s="59"/>
      <c r="B30" s="59"/>
      <c r="C30" s="59"/>
      <c r="D30" s="59"/>
      <c r="E30" s="59"/>
      <c r="F30" s="60"/>
      <c r="G30" s="61"/>
      <c r="H30" s="59"/>
      <c r="I30" s="59"/>
      <c r="J30" s="59"/>
      <c r="K30" s="60"/>
      <c r="L30" s="59"/>
      <c r="M30" s="59"/>
      <c r="O30" s="14" t="s">
        <v>138</v>
      </c>
      <c r="P30" s="14" t="n">
        <f aca="false">COUNTIFS($A$12:$A$71,O30,$G$12:$G$71,"&gt;0")</f>
        <v>0</v>
      </c>
      <c r="Q30" s="38" t="n">
        <f aca="false">IF(P30=0,0,_xlfn.MINIFS($G$12:$G$71,$A$12:$A$71,O30,$G$12:$G$71,"&gt;0"))</f>
        <v>0</v>
      </c>
      <c r="R30" s="38" t="n">
        <f aca="false">IF(P30=0,0,_xlfn.MAXIFS($G$12:$G$71,$A$12:$A$71,O30))</f>
        <v>0</v>
      </c>
      <c r="S30" s="38" t="n">
        <f aca="false">SUMIFS($G$12:$G$71,$A$12:$A$71,O30,$L$12:$L$71,"Yes")</f>
        <v>0</v>
      </c>
    </row>
    <row r="31" customFormat="false" ht="15" hidden="false" customHeight="false" outlineLevel="0" collapsed="false">
      <c r="A31" s="59"/>
      <c r="B31" s="59"/>
      <c r="C31" s="59"/>
      <c r="D31" s="59"/>
      <c r="E31" s="59"/>
      <c r="F31" s="60"/>
      <c r="G31" s="61"/>
      <c r="H31" s="59"/>
      <c r="I31" s="59"/>
      <c r="J31" s="59"/>
      <c r="K31" s="60"/>
      <c r="L31" s="59"/>
      <c r="M31" s="59"/>
      <c r="O31" s="14" t="s">
        <v>141</v>
      </c>
      <c r="P31" s="14" t="n">
        <f aca="false">COUNTIFS($A$12:$A$71,O31,$G$12:$G$71,"&gt;0")</f>
        <v>0</v>
      </c>
      <c r="Q31" s="38" t="n">
        <f aca="false">IF(P31=0,0,_xlfn.MINIFS($G$12:$G$71,$A$12:$A$71,O31,$G$12:$G$71,"&gt;0"))</f>
        <v>0</v>
      </c>
      <c r="R31" s="38" t="n">
        <f aca="false">IF(P31=0,0,_xlfn.MAXIFS($G$12:$G$71,$A$12:$A$71,O31))</f>
        <v>0</v>
      </c>
      <c r="S31" s="38" t="n">
        <f aca="false">SUMIFS($G$12:$G$71,$A$12:$A$71,O31,$L$12:$L$71,"Yes")</f>
        <v>0</v>
      </c>
    </row>
    <row r="32" customFormat="false" ht="15" hidden="false" customHeight="false" outlineLevel="0" collapsed="false">
      <c r="A32" s="59"/>
      <c r="B32" s="59"/>
      <c r="C32" s="59"/>
      <c r="D32" s="59"/>
      <c r="E32" s="59"/>
      <c r="F32" s="60"/>
      <c r="G32" s="61"/>
      <c r="H32" s="59"/>
      <c r="I32" s="59"/>
      <c r="J32" s="59"/>
      <c r="K32" s="60"/>
      <c r="L32" s="59"/>
      <c r="M32" s="59"/>
      <c r="O32" s="14" t="s">
        <v>142</v>
      </c>
      <c r="P32" s="14" t="n">
        <f aca="false">COUNTIFS($A$12:$A$71,O32,$G$12:$G$71,"&gt;0")</f>
        <v>0</v>
      </c>
      <c r="Q32" s="38" t="n">
        <f aca="false">IF(P32=0,0,_xlfn.MINIFS($G$12:$G$71,$A$12:$A$71,O32,$G$12:$G$71,"&gt;0"))</f>
        <v>0</v>
      </c>
      <c r="R32" s="38" t="n">
        <f aca="false">IF(P32=0,0,_xlfn.MAXIFS($G$12:$G$71,$A$12:$A$71,O32))</f>
        <v>0</v>
      </c>
      <c r="S32" s="38" t="n">
        <f aca="false">SUMIFS($G$12:$G$71,$A$12:$A$71,O32,$L$12:$L$71,"Yes")</f>
        <v>0</v>
      </c>
    </row>
    <row r="33" customFormat="false" ht="15" hidden="false" customHeight="false" outlineLevel="0" collapsed="false">
      <c r="A33" s="59"/>
      <c r="B33" s="59"/>
      <c r="C33" s="59"/>
      <c r="D33" s="59"/>
      <c r="E33" s="59"/>
      <c r="F33" s="60"/>
      <c r="G33" s="61"/>
      <c r="H33" s="59"/>
      <c r="I33" s="59"/>
      <c r="J33" s="59"/>
      <c r="K33" s="60"/>
      <c r="L33" s="59"/>
      <c r="M33" s="59"/>
      <c r="O33" s="14" t="s">
        <v>143</v>
      </c>
      <c r="P33" s="14" t="n">
        <f aca="false">COUNTIFS($A$12:$A$71,O33,$G$12:$G$71,"&gt;0")</f>
        <v>0</v>
      </c>
      <c r="Q33" s="38" t="n">
        <f aca="false">IF(P33=0,0,_xlfn.MINIFS($G$12:$G$71,$A$12:$A$71,O33,$G$12:$G$71,"&gt;0"))</f>
        <v>0</v>
      </c>
      <c r="R33" s="38" t="n">
        <f aca="false">IF(P33=0,0,_xlfn.MAXIFS($G$12:$G$71,$A$12:$A$71,O33))</f>
        <v>0</v>
      </c>
      <c r="S33" s="38" t="n">
        <f aca="false">SUMIFS($G$12:$G$71,$A$12:$A$71,O33,$L$12:$L$71,"Yes")</f>
        <v>0</v>
      </c>
    </row>
    <row r="34" customFormat="false" ht="15" hidden="false" customHeight="false" outlineLevel="0" collapsed="false">
      <c r="A34" s="59"/>
      <c r="B34" s="59"/>
      <c r="C34" s="59"/>
      <c r="D34" s="59"/>
      <c r="E34" s="59"/>
      <c r="F34" s="60"/>
      <c r="G34" s="61"/>
      <c r="H34" s="59"/>
      <c r="I34" s="59"/>
      <c r="J34" s="59"/>
      <c r="K34" s="60"/>
      <c r="L34" s="59"/>
      <c r="M34" s="59"/>
      <c r="O34" s="14" t="s">
        <v>145</v>
      </c>
      <c r="P34" s="14" t="n">
        <f aca="false">COUNTIFS($A$12:$A$71,O34,$G$12:$G$71,"&gt;0")</f>
        <v>0</v>
      </c>
      <c r="Q34" s="38" t="n">
        <f aca="false">IF(P34=0,0,_xlfn.MINIFS($G$12:$G$71,$A$12:$A$71,O34,$G$12:$G$71,"&gt;0"))</f>
        <v>0</v>
      </c>
      <c r="R34" s="38" t="n">
        <f aca="false">IF(P34=0,0,_xlfn.MAXIFS($G$12:$G$71,$A$12:$A$71,O34))</f>
        <v>0</v>
      </c>
      <c r="S34" s="38" t="n">
        <f aca="false">SUMIFS($G$12:$G$71,$A$12:$A$71,O34,$L$12:$L$71,"Yes")</f>
        <v>0</v>
      </c>
    </row>
    <row r="35" customFormat="false" ht="15" hidden="false" customHeight="false" outlineLevel="0" collapsed="false">
      <c r="A35" s="59"/>
      <c r="B35" s="59"/>
      <c r="C35" s="59"/>
      <c r="D35" s="59"/>
      <c r="E35" s="59"/>
      <c r="F35" s="60"/>
      <c r="G35" s="61"/>
      <c r="H35" s="59"/>
      <c r="I35" s="59"/>
      <c r="J35" s="59"/>
      <c r="K35" s="60"/>
      <c r="L35" s="59"/>
      <c r="M35" s="59"/>
    </row>
    <row r="36" customFormat="false" ht="15" hidden="false" customHeight="false" outlineLevel="0" collapsed="false">
      <c r="A36" s="59"/>
      <c r="B36" s="59"/>
      <c r="C36" s="59"/>
      <c r="D36" s="59"/>
      <c r="E36" s="59"/>
      <c r="F36" s="60"/>
      <c r="G36" s="61"/>
      <c r="H36" s="59"/>
      <c r="I36" s="59"/>
      <c r="J36" s="59"/>
      <c r="K36" s="60"/>
      <c r="L36" s="59"/>
      <c r="M36" s="59"/>
      <c r="O36" s="23" t="s">
        <v>174</v>
      </c>
    </row>
    <row r="37" customFormat="false" ht="15" hidden="false" customHeight="false" outlineLevel="0" collapsed="false">
      <c r="A37" s="59"/>
      <c r="B37" s="59"/>
      <c r="C37" s="59"/>
      <c r="D37" s="59"/>
      <c r="E37" s="59"/>
      <c r="F37" s="60"/>
      <c r="G37" s="61"/>
      <c r="H37" s="59"/>
      <c r="I37" s="59"/>
      <c r="J37" s="59"/>
      <c r="K37" s="60"/>
      <c r="L37" s="59"/>
      <c r="M37" s="59"/>
    </row>
    <row r="38" customFormat="false" ht="15" hidden="false" customHeight="false" outlineLevel="0" collapsed="false">
      <c r="A38" s="59"/>
      <c r="B38" s="59"/>
      <c r="C38" s="59"/>
      <c r="D38" s="59"/>
      <c r="E38" s="59"/>
      <c r="F38" s="60"/>
      <c r="G38" s="61"/>
      <c r="H38" s="59"/>
      <c r="I38" s="59"/>
      <c r="J38" s="59"/>
      <c r="K38" s="60"/>
      <c r="L38" s="59"/>
      <c r="M38" s="59"/>
    </row>
    <row r="39" customFormat="false" ht="15" hidden="false" customHeight="false" outlineLevel="0" collapsed="false">
      <c r="A39" s="59"/>
      <c r="B39" s="59"/>
      <c r="C39" s="59"/>
      <c r="D39" s="59"/>
      <c r="E39" s="59"/>
      <c r="F39" s="60"/>
      <c r="G39" s="61"/>
      <c r="H39" s="59"/>
      <c r="I39" s="59"/>
      <c r="J39" s="59"/>
      <c r="K39" s="60"/>
      <c r="L39" s="59"/>
      <c r="M39" s="59"/>
    </row>
    <row r="40" customFormat="false" ht="15" hidden="false" customHeight="false" outlineLevel="0" collapsed="false">
      <c r="A40" s="59"/>
      <c r="B40" s="59"/>
      <c r="C40" s="59"/>
      <c r="D40" s="59"/>
      <c r="E40" s="59"/>
      <c r="F40" s="60"/>
      <c r="G40" s="61"/>
      <c r="H40" s="59"/>
      <c r="I40" s="59"/>
      <c r="J40" s="59"/>
      <c r="K40" s="60"/>
      <c r="L40" s="59"/>
      <c r="M40" s="59"/>
    </row>
    <row r="41" customFormat="false" ht="15" hidden="false" customHeight="false" outlineLevel="0" collapsed="false">
      <c r="A41" s="59"/>
      <c r="B41" s="59"/>
      <c r="C41" s="59"/>
      <c r="D41" s="59"/>
      <c r="E41" s="59"/>
      <c r="F41" s="60"/>
      <c r="G41" s="61"/>
      <c r="H41" s="59"/>
      <c r="I41" s="59"/>
      <c r="J41" s="59"/>
      <c r="K41" s="60"/>
      <c r="L41" s="59"/>
      <c r="M41" s="59"/>
    </row>
    <row r="42" customFormat="false" ht="15" hidden="false" customHeight="false" outlineLevel="0" collapsed="false">
      <c r="A42" s="59"/>
      <c r="B42" s="59"/>
      <c r="C42" s="59"/>
      <c r="D42" s="59"/>
      <c r="E42" s="59"/>
      <c r="F42" s="60"/>
      <c r="G42" s="61"/>
      <c r="H42" s="59"/>
      <c r="I42" s="59"/>
      <c r="J42" s="59"/>
      <c r="K42" s="60"/>
      <c r="L42" s="59"/>
      <c r="M42" s="59"/>
    </row>
    <row r="43" customFormat="false" ht="15" hidden="false" customHeight="false" outlineLevel="0" collapsed="false">
      <c r="A43" s="59"/>
      <c r="B43" s="59"/>
      <c r="C43" s="59"/>
      <c r="D43" s="59"/>
      <c r="E43" s="59"/>
      <c r="F43" s="60"/>
      <c r="G43" s="61"/>
      <c r="H43" s="59"/>
      <c r="I43" s="59"/>
      <c r="J43" s="59"/>
      <c r="K43" s="60"/>
      <c r="L43" s="59"/>
      <c r="M43" s="59"/>
    </row>
    <row r="44" customFormat="false" ht="15" hidden="false" customHeight="false" outlineLevel="0" collapsed="false">
      <c r="A44" s="59"/>
      <c r="B44" s="59"/>
      <c r="C44" s="59"/>
      <c r="D44" s="59"/>
      <c r="E44" s="59"/>
      <c r="F44" s="60"/>
      <c r="G44" s="61"/>
      <c r="H44" s="59"/>
      <c r="I44" s="59"/>
      <c r="J44" s="59"/>
      <c r="K44" s="60"/>
      <c r="L44" s="59"/>
      <c r="M44" s="59"/>
    </row>
    <row r="45" customFormat="false" ht="15" hidden="false" customHeight="false" outlineLevel="0" collapsed="false">
      <c r="A45" s="59"/>
      <c r="B45" s="59"/>
      <c r="C45" s="59"/>
      <c r="D45" s="59"/>
      <c r="E45" s="59"/>
      <c r="F45" s="60"/>
      <c r="G45" s="61"/>
      <c r="H45" s="59"/>
      <c r="I45" s="59"/>
      <c r="J45" s="59"/>
      <c r="K45" s="60"/>
      <c r="L45" s="59"/>
      <c r="M45" s="59"/>
    </row>
    <row r="46" customFormat="false" ht="15" hidden="false" customHeight="false" outlineLevel="0" collapsed="false">
      <c r="A46" s="59"/>
      <c r="B46" s="59"/>
      <c r="C46" s="59"/>
      <c r="D46" s="59"/>
      <c r="E46" s="59"/>
      <c r="F46" s="60"/>
      <c r="G46" s="61"/>
      <c r="H46" s="59"/>
      <c r="I46" s="59"/>
      <c r="J46" s="59"/>
      <c r="K46" s="60"/>
      <c r="L46" s="59"/>
      <c r="M46" s="59"/>
    </row>
    <row r="47" customFormat="false" ht="15" hidden="false" customHeight="false" outlineLevel="0" collapsed="false">
      <c r="A47" s="59"/>
      <c r="B47" s="59"/>
      <c r="C47" s="59"/>
      <c r="D47" s="59"/>
      <c r="E47" s="59"/>
      <c r="F47" s="60"/>
      <c r="G47" s="61"/>
      <c r="H47" s="59"/>
      <c r="I47" s="59"/>
      <c r="J47" s="59"/>
      <c r="K47" s="60"/>
      <c r="L47" s="59"/>
      <c r="M47" s="59"/>
    </row>
    <row r="48" customFormat="false" ht="15" hidden="false" customHeight="false" outlineLevel="0" collapsed="false">
      <c r="A48" s="59"/>
      <c r="B48" s="59"/>
      <c r="C48" s="59"/>
      <c r="D48" s="59"/>
      <c r="E48" s="59"/>
      <c r="F48" s="60"/>
      <c r="G48" s="61"/>
      <c r="H48" s="59"/>
      <c r="I48" s="59"/>
      <c r="J48" s="59"/>
      <c r="K48" s="60"/>
      <c r="L48" s="59"/>
      <c r="M48" s="59"/>
    </row>
    <row r="49" customFormat="false" ht="15" hidden="false" customHeight="false" outlineLevel="0" collapsed="false">
      <c r="A49" s="59"/>
      <c r="B49" s="59"/>
      <c r="C49" s="59"/>
      <c r="D49" s="59"/>
      <c r="E49" s="59"/>
      <c r="F49" s="60"/>
      <c r="G49" s="61"/>
      <c r="H49" s="59"/>
      <c r="I49" s="59"/>
      <c r="J49" s="59"/>
      <c r="K49" s="60"/>
      <c r="L49" s="59"/>
      <c r="M49" s="59"/>
    </row>
    <row r="50" customFormat="false" ht="15" hidden="false" customHeight="false" outlineLevel="0" collapsed="false">
      <c r="A50" s="59"/>
      <c r="B50" s="59"/>
      <c r="C50" s="59"/>
      <c r="D50" s="59"/>
      <c r="E50" s="59"/>
      <c r="F50" s="60"/>
      <c r="G50" s="61"/>
      <c r="H50" s="59"/>
      <c r="I50" s="59"/>
      <c r="J50" s="59"/>
      <c r="K50" s="60"/>
      <c r="L50" s="59"/>
      <c r="M50" s="59"/>
    </row>
    <row r="51" customFormat="false" ht="15" hidden="false" customHeight="false" outlineLevel="0" collapsed="false">
      <c r="A51" s="59"/>
      <c r="B51" s="59"/>
      <c r="C51" s="59"/>
      <c r="D51" s="59"/>
      <c r="E51" s="59"/>
      <c r="F51" s="60"/>
      <c r="G51" s="61"/>
      <c r="H51" s="59"/>
      <c r="I51" s="59"/>
      <c r="J51" s="59"/>
      <c r="K51" s="60"/>
      <c r="L51" s="59"/>
      <c r="M51" s="59"/>
    </row>
    <row r="52" customFormat="false" ht="15" hidden="false" customHeight="false" outlineLevel="0" collapsed="false">
      <c r="A52" s="59"/>
      <c r="B52" s="59"/>
      <c r="C52" s="59"/>
      <c r="D52" s="59"/>
      <c r="E52" s="59"/>
      <c r="F52" s="60"/>
      <c r="G52" s="61"/>
      <c r="H52" s="59"/>
      <c r="I52" s="59"/>
      <c r="J52" s="59"/>
      <c r="K52" s="60"/>
      <c r="L52" s="59"/>
      <c r="M52" s="59"/>
    </row>
    <row r="53" customFormat="false" ht="15" hidden="false" customHeight="false" outlineLevel="0" collapsed="false">
      <c r="A53" s="59"/>
      <c r="B53" s="59"/>
      <c r="C53" s="59"/>
      <c r="D53" s="59"/>
      <c r="E53" s="59"/>
      <c r="F53" s="60"/>
      <c r="G53" s="61"/>
      <c r="H53" s="59"/>
      <c r="I53" s="59"/>
      <c r="J53" s="59"/>
      <c r="K53" s="60"/>
      <c r="L53" s="59"/>
      <c r="M53" s="59"/>
    </row>
    <row r="54" customFormat="false" ht="15" hidden="false" customHeight="false" outlineLevel="0" collapsed="false">
      <c r="A54" s="59"/>
      <c r="B54" s="59"/>
      <c r="C54" s="59"/>
      <c r="D54" s="59"/>
      <c r="E54" s="59"/>
      <c r="F54" s="60"/>
      <c r="G54" s="61"/>
      <c r="H54" s="59"/>
      <c r="I54" s="59"/>
      <c r="J54" s="59"/>
      <c r="K54" s="60"/>
      <c r="L54" s="59"/>
      <c r="M54" s="59"/>
    </row>
    <row r="55" customFormat="false" ht="15" hidden="false" customHeight="false" outlineLevel="0" collapsed="false">
      <c r="A55" s="59"/>
      <c r="B55" s="59"/>
      <c r="C55" s="59"/>
      <c r="D55" s="59"/>
      <c r="E55" s="59"/>
      <c r="F55" s="60"/>
      <c r="G55" s="61"/>
      <c r="H55" s="59"/>
      <c r="I55" s="59"/>
      <c r="J55" s="59"/>
      <c r="K55" s="60"/>
      <c r="L55" s="59"/>
      <c r="M55" s="59"/>
    </row>
    <row r="56" customFormat="false" ht="15" hidden="false" customHeight="false" outlineLevel="0" collapsed="false">
      <c r="A56" s="59"/>
      <c r="B56" s="59"/>
      <c r="C56" s="59"/>
      <c r="D56" s="59"/>
      <c r="E56" s="59"/>
      <c r="F56" s="60"/>
      <c r="G56" s="61"/>
      <c r="H56" s="59"/>
      <c r="I56" s="59"/>
      <c r="J56" s="59"/>
      <c r="K56" s="60"/>
      <c r="L56" s="59"/>
      <c r="M56" s="59"/>
    </row>
    <row r="57" customFormat="false" ht="15" hidden="false" customHeight="false" outlineLevel="0" collapsed="false">
      <c r="A57" s="59"/>
      <c r="B57" s="59"/>
      <c r="C57" s="59"/>
      <c r="D57" s="59"/>
      <c r="E57" s="59"/>
      <c r="F57" s="60"/>
      <c r="G57" s="61"/>
      <c r="H57" s="59"/>
      <c r="I57" s="59"/>
      <c r="J57" s="59"/>
      <c r="K57" s="60"/>
      <c r="L57" s="59"/>
      <c r="M57" s="59"/>
    </row>
    <row r="58" customFormat="false" ht="15" hidden="false" customHeight="false" outlineLevel="0" collapsed="false">
      <c r="A58" s="59"/>
      <c r="B58" s="59"/>
      <c r="C58" s="59"/>
      <c r="D58" s="59"/>
      <c r="E58" s="59"/>
      <c r="F58" s="60"/>
      <c r="G58" s="61"/>
      <c r="H58" s="59"/>
      <c r="I58" s="59"/>
      <c r="J58" s="59"/>
      <c r="K58" s="60"/>
      <c r="L58" s="59"/>
      <c r="M58" s="59"/>
    </row>
    <row r="59" customFormat="false" ht="15" hidden="false" customHeight="false" outlineLevel="0" collapsed="false">
      <c r="A59" s="59"/>
      <c r="B59" s="59"/>
      <c r="C59" s="59"/>
      <c r="D59" s="59"/>
      <c r="E59" s="59"/>
      <c r="F59" s="60"/>
      <c r="G59" s="61"/>
      <c r="H59" s="59"/>
      <c r="I59" s="59"/>
      <c r="J59" s="59"/>
      <c r="K59" s="60"/>
      <c r="L59" s="59"/>
      <c r="M59" s="59"/>
    </row>
    <row r="60" customFormat="false" ht="15" hidden="false" customHeight="false" outlineLevel="0" collapsed="false">
      <c r="A60" s="59"/>
      <c r="B60" s="59"/>
      <c r="C60" s="59"/>
      <c r="D60" s="59"/>
      <c r="E60" s="59"/>
      <c r="F60" s="60"/>
      <c r="G60" s="61"/>
      <c r="H60" s="59"/>
      <c r="I60" s="59"/>
      <c r="J60" s="59"/>
      <c r="K60" s="60"/>
      <c r="L60" s="59"/>
      <c r="M60" s="59"/>
    </row>
    <row r="61" customFormat="false" ht="15" hidden="false" customHeight="false" outlineLevel="0" collapsed="false">
      <c r="A61" s="59"/>
      <c r="B61" s="59"/>
      <c r="C61" s="59"/>
      <c r="D61" s="59"/>
      <c r="E61" s="59"/>
      <c r="F61" s="60"/>
      <c r="G61" s="61"/>
      <c r="H61" s="59"/>
      <c r="I61" s="59"/>
      <c r="J61" s="59"/>
      <c r="K61" s="60"/>
      <c r="L61" s="59"/>
      <c r="M61" s="59"/>
    </row>
    <row r="62" customFormat="false" ht="15" hidden="false" customHeight="false" outlineLevel="0" collapsed="false">
      <c r="A62" s="59"/>
      <c r="B62" s="59"/>
      <c r="C62" s="59"/>
      <c r="D62" s="59"/>
      <c r="E62" s="59"/>
      <c r="F62" s="60"/>
      <c r="G62" s="61"/>
      <c r="H62" s="59"/>
      <c r="I62" s="59"/>
      <c r="J62" s="59"/>
      <c r="K62" s="60"/>
      <c r="L62" s="59"/>
      <c r="M62" s="59"/>
    </row>
    <row r="63" customFormat="false" ht="15" hidden="false" customHeight="false" outlineLevel="0" collapsed="false">
      <c r="A63" s="59"/>
      <c r="B63" s="59"/>
      <c r="C63" s="59"/>
      <c r="D63" s="59"/>
      <c r="E63" s="59"/>
      <c r="F63" s="60"/>
      <c r="G63" s="61"/>
      <c r="H63" s="59"/>
      <c r="I63" s="59"/>
      <c r="J63" s="59"/>
      <c r="K63" s="60"/>
      <c r="L63" s="59"/>
      <c r="M63" s="59"/>
    </row>
    <row r="64" customFormat="false" ht="15" hidden="false" customHeight="false" outlineLevel="0" collapsed="false">
      <c r="A64" s="59"/>
      <c r="B64" s="59"/>
      <c r="C64" s="59"/>
      <c r="D64" s="59"/>
      <c r="E64" s="59"/>
      <c r="F64" s="60"/>
      <c r="G64" s="61"/>
      <c r="H64" s="59"/>
      <c r="I64" s="59"/>
      <c r="J64" s="59"/>
      <c r="K64" s="60"/>
      <c r="L64" s="59"/>
      <c r="M64" s="59"/>
    </row>
    <row r="65" customFormat="false" ht="15" hidden="false" customHeight="false" outlineLevel="0" collapsed="false">
      <c r="A65" s="59"/>
      <c r="B65" s="59"/>
      <c r="C65" s="59"/>
      <c r="D65" s="59"/>
      <c r="E65" s="59"/>
      <c r="F65" s="60"/>
      <c r="G65" s="61"/>
      <c r="H65" s="59"/>
      <c r="I65" s="59"/>
      <c r="J65" s="59"/>
      <c r="K65" s="60"/>
      <c r="L65" s="59"/>
      <c r="M65" s="59"/>
    </row>
    <row r="66" customFormat="false" ht="15" hidden="false" customHeight="false" outlineLevel="0" collapsed="false">
      <c r="A66" s="59"/>
      <c r="B66" s="59"/>
      <c r="C66" s="59"/>
      <c r="D66" s="59"/>
      <c r="E66" s="59"/>
      <c r="F66" s="60"/>
      <c r="G66" s="61"/>
      <c r="H66" s="59"/>
      <c r="I66" s="59"/>
      <c r="J66" s="59"/>
      <c r="K66" s="60"/>
      <c r="L66" s="59"/>
      <c r="M66" s="59"/>
    </row>
    <row r="67" customFormat="false" ht="15" hidden="false" customHeight="false" outlineLevel="0" collapsed="false">
      <c r="A67" s="59"/>
      <c r="B67" s="59"/>
      <c r="C67" s="59"/>
      <c r="D67" s="59"/>
      <c r="E67" s="59"/>
      <c r="F67" s="60"/>
      <c r="G67" s="61"/>
      <c r="H67" s="59"/>
      <c r="I67" s="59"/>
      <c r="J67" s="59"/>
      <c r="K67" s="60"/>
      <c r="L67" s="59"/>
      <c r="M67" s="59"/>
    </row>
    <row r="68" customFormat="false" ht="15" hidden="false" customHeight="false" outlineLevel="0" collapsed="false">
      <c r="A68" s="59"/>
      <c r="B68" s="59"/>
      <c r="C68" s="59"/>
      <c r="D68" s="59"/>
      <c r="E68" s="59"/>
      <c r="F68" s="60"/>
      <c r="G68" s="61"/>
      <c r="H68" s="59"/>
      <c r="I68" s="59"/>
      <c r="J68" s="59"/>
      <c r="K68" s="60"/>
      <c r="L68" s="59"/>
      <c r="M68" s="59"/>
    </row>
    <row r="69" customFormat="false" ht="15" hidden="false" customHeight="false" outlineLevel="0" collapsed="false">
      <c r="A69" s="59"/>
      <c r="B69" s="59"/>
      <c r="C69" s="59"/>
      <c r="D69" s="59"/>
      <c r="E69" s="59"/>
      <c r="F69" s="60"/>
      <c r="G69" s="61"/>
      <c r="H69" s="59"/>
      <c r="I69" s="59"/>
      <c r="J69" s="59"/>
      <c r="K69" s="60"/>
      <c r="L69" s="59"/>
      <c r="M69" s="59"/>
    </row>
    <row r="70" customFormat="false" ht="15" hidden="false" customHeight="false" outlineLevel="0" collapsed="false">
      <c r="A70" s="59"/>
      <c r="B70" s="59"/>
      <c r="C70" s="59"/>
      <c r="D70" s="59"/>
      <c r="E70" s="59"/>
      <c r="F70" s="60"/>
      <c r="G70" s="61"/>
      <c r="H70" s="59"/>
      <c r="I70" s="59"/>
      <c r="J70" s="59"/>
      <c r="K70" s="60"/>
      <c r="L70" s="59"/>
      <c r="M70" s="59"/>
    </row>
    <row r="71" customFormat="false" ht="15" hidden="false" customHeight="false" outlineLevel="0" collapsed="false">
      <c r="A71" s="59"/>
      <c r="B71" s="59"/>
      <c r="C71" s="59"/>
      <c r="D71" s="59"/>
      <c r="E71" s="59"/>
      <c r="F71" s="60"/>
      <c r="G71" s="61"/>
      <c r="H71" s="59"/>
      <c r="I71" s="59"/>
      <c r="J71" s="59"/>
      <c r="K71" s="60"/>
      <c r="L71" s="59"/>
      <c r="M71" s="59"/>
    </row>
  </sheetData>
  <mergeCells count="2">
    <mergeCell ref="A2:M2"/>
    <mergeCell ref="A3:M3"/>
  </mergeCells>
  <conditionalFormatting sqref="A12:M71">
    <cfRule type="expression" priority="2" aboveAverage="0" equalAverage="0" bottom="0" percent="0" rank="0" text="" dxfId="3">
      <formula>$L12="Yes"</formula>
    </cfRule>
  </conditionalFormatting>
  <conditionalFormatting sqref="P12:P34">
    <cfRule type="cellIs" priority="3" operator="between" aboveAverage="0" equalAverage="0" bottom="0" percent="0" rank="0" text="" dxfId="4">
      <formula>1</formula>
      <formula>2</formula>
    </cfRule>
  </conditionalFormatting>
  <dataValidations count="2">
    <dataValidation allowBlank="true" errorStyle="stop" operator="between" showDropDown="false" showErrorMessage="false" showInputMessage="false" sqref="A12:A71" type="list">
      <formula1>'Price Data'!$A$59:$A$81</formula1>
      <formula2>0</formula2>
    </dataValidation>
    <dataValidation allowBlank="true" errorStyle="stop" operator="between" showDropDown="false" showErrorMessage="false" showInputMessage="false" sqref="I12:J71 L12:L71" type="list">
      <formula1>"Yes,No"</formula1>
      <formula2>0</formula2>
    </dataValidation>
  </dataValidations>
  <hyperlinks>
    <hyperlink ref="A6" r:id="rId1" display="Get up to 3 free quotes from local basement pros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7A55"/>
    <pageSetUpPr fitToPage="true"/>
  </sheetPr>
  <dimension ref="A1:I2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34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6"/>
    <col collapsed="false" customWidth="true" hidden="false" outlineLevel="0" max="8" min="8" style="0" width="11"/>
    <col collapsed="false" customWidth="true" hidden="false" outlineLevel="0" max="9" min="9" style="0" width="30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3.75" hidden="false" customHeight="true" outlineLevel="0" collapsed="false">
      <c r="A2" s="2" t="s">
        <v>175</v>
      </c>
      <c r="B2" s="2"/>
      <c r="C2" s="2"/>
      <c r="D2" s="2"/>
      <c r="E2" s="2"/>
      <c r="F2" s="2"/>
      <c r="G2" s="2"/>
      <c r="H2" s="2"/>
      <c r="I2" s="2"/>
    </row>
    <row r="3" customFormat="false" ht="19.5" hidden="false" customHeight="true" outlineLevel="0" collapsed="false">
      <c r="A3" s="3" t="s">
        <v>176</v>
      </c>
      <c r="B3" s="3"/>
      <c r="C3" s="3"/>
      <c r="D3" s="3"/>
      <c r="E3" s="3"/>
      <c r="F3" s="3"/>
      <c r="G3" s="3"/>
      <c r="H3" s="3"/>
      <c r="I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</row>
    <row r="6" customFormat="false" ht="15" hidden="false" customHeight="false" outlineLevel="0" collapsed="false">
      <c r="A6" s="6" t="s">
        <v>177</v>
      </c>
      <c r="C6" s="6" t="s">
        <v>178</v>
      </c>
      <c r="D6" s="6" t="s">
        <v>179</v>
      </c>
      <c r="E6" s="6" t="s">
        <v>180</v>
      </c>
      <c r="F6" s="6" t="s">
        <v>181</v>
      </c>
      <c r="G6" s="6" t="s">
        <v>182</v>
      </c>
      <c r="H6" s="6" t="s">
        <v>143</v>
      </c>
    </row>
    <row r="7" customFormat="false" ht="19.7" hidden="false" customHeight="false" outlineLevel="0" collapsed="false">
      <c r="A7" s="32" t="n">
        <f aca="false">SUM(F12:F211)</f>
        <v>0</v>
      </c>
      <c r="B7" s="32"/>
      <c r="C7" s="62" t="n">
        <f aca="false">SUMIFS($F$12:$F$211,$E$12:$E$211,"Materials")</f>
        <v>0</v>
      </c>
      <c r="D7" s="62" t="n">
        <f aca="false">SUMIFS($F$12:$F$211,$E$12:$E$211,"Labor")</f>
        <v>0</v>
      </c>
      <c r="E7" s="62" t="n">
        <f aca="false">SUMIFS($F$12:$F$211,$E$12:$E$211,"Deposit")</f>
        <v>0</v>
      </c>
      <c r="F7" s="62" t="n">
        <f aca="false">SUMIFS($F$12:$F$211,$E$12:$E$211,"Permit")</f>
        <v>0</v>
      </c>
      <c r="G7" s="62" t="n">
        <f aca="false">SUMIFS($F$12:$F$211,$E$12:$E$211,"Tools &amp; rental")</f>
        <v>0</v>
      </c>
      <c r="H7" s="62" t="n">
        <f aca="false">SUMIFS($F$12:$F$211,$E$12:$E$211,"Other")</f>
        <v>0</v>
      </c>
    </row>
    <row r="8" customFormat="false" ht="15" hidden="false" customHeight="false" outlineLevel="0" collapsed="false">
      <c r="C8" s="63" t="s">
        <v>183</v>
      </c>
    </row>
    <row r="9" customFormat="false" ht="15" hidden="false" customHeight="false" outlineLevel="0" collapsed="false">
      <c r="A9" s="23" t="s">
        <v>150</v>
      </c>
    </row>
    <row r="10" customFormat="false" ht="15" hidden="false" customHeight="false" outlineLevel="0" collapsed="false">
      <c r="A10" s="56" t="n">
        <v>46330</v>
      </c>
      <c r="B10" s="55" t="s">
        <v>122</v>
      </c>
      <c r="C10" s="55" t="s">
        <v>184</v>
      </c>
      <c r="D10" s="55" t="s">
        <v>185</v>
      </c>
      <c r="E10" s="55" t="s">
        <v>178</v>
      </c>
      <c r="F10" s="57" t="n">
        <v>1457</v>
      </c>
      <c r="G10" s="55" t="s">
        <v>186</v>
      </c>
      <c r="H10" s="55" t="s">
        <v>65</v>
      </c>
      <c r="I10" s="55" t="s">
        <v>187</v>
      </c>
    </row>
    <row r="11" customFormat="false" ht="27.75" hidden="false" customHeight="true" outlineLevel="0" collapsed="false">
      <c r="A11" s="35" t="s">
        <v>188</v>
      </c>
      <c r="B11" s="35" t="s">
        <v>110</v>
      </c>
      <c r="C11" s="35" t="s">
        <v>189</v>
      </c>
      <c r="D11" s="35" t="s">
        <v>190</v>
      </c>
      <c r="E11" s="35" t="s">
        <v>191</v>
      </c>
      <c r="F11" s="35" t="s">
        <v>192</v>
      </c>
      <c r="G11" s="35" t="s">
        <v>193</v>
      </c>
      <c r="H11" s="35" t="s">
        <v>194</v>
      </c>
      <c r="I11" s="35" t="s">
        <v>169</v>
      </c>
    </row>
    <row r="12" customFormat="false" ht="15" hidden="false" customHeight="false" outlineLevel="0" collapsed="false">
      <c r="A12" s="60"/>
      <c r="B12" s="59"/>
      <c r="C12" s="59"/>
      <c r="D12" s="59"/>
      <c r="E12" s="59"/>
      <c r="F12" s="61"/>
      <c r="G12" s="59"/>
      <c r="H12" s="59"/>
      <c r="I12" s="59"/>
    </row>
    <row r="13" customFormat="false" ht="15" hidden="false" customHeight="false" outlineLevel="0" collapsed="false">
      <c r="A13" s="60"/>
      <c r="B13" s="59"/>
      <c r="C13" s="59"/>
      <c r="D13" s="59"/>
      <c r="E13" s="59"/>
      <c r="F13" s="61"/>
      <c r="G13" s="59"/>
      <c r="H13" s="59"/>
      <c r="I13" s="59"/>
    </row>
    <row r="14" customFormat="false" ht="15" hidden="false" customHeight="false" outlineLevel="0" collapsed="false">
      <c r="A14" s="60"/>
      <c r="B14" s="59"/>
      <c r="C14" s="59"/>
      <c r="D14" s="59"/>
      <c r="E14" s="59"/>
      <c r="F14" s="61"/>
      <c r="G14" s="59"/>
      <c r="H14" s="59"/>
      <c r="I14" s="59"/>
    </row>
    <row r="15" customFormat="false" ht="15" hidden="false" customHeight="false" outlineLevel="0" collapsed="false">
      <c r="A15" s="60"/>
      <c r="B15" s="59"/>
      <c r="C15" s="59"/>
      <c r="D15" s="59"/>
      <c r="E15" s="59"/>
      <c r="F15" s="61"/>
      <c r="G15" s="59"/>
      <c r="H15" s="59"/>
      <c r="I15" s="59"/>
    </row>
    <row r="16" customFormat="false" ht="15" hidden="false" customHeight="false" outlineLevel="0" collapsed="false">
      <c r="A16" s="60"/>
      <c r="B16" s="59"/>
      <c r="C16" s="59"/>
      <c r="D16" s="59"/>
      <c r="E16" s="59"/>
      <c r="F16" s="61"/>
      <c r="G16" s="59"/>
      <c r="H16" s="59"/>
      <c r="I16" s="59"/>
    </row>
    <row r="17" customFormat="false" ht="15" hidden="false" customHeight="false" outlineLevel="0" collapsed="false">
      <c r="A17" s="60"/>
      <c r="B17" s="59"/>
      <c r="C17" s="59"/>
      <c r="D17" s="59"/>
      <c r="E17" s="59"/>
      <c r="F17" s="61"/>
      <c r="G17" s="59"/>
      <c r="H17" s="59"/>
      <c r="I17" s="59"/>
    </row>
    <row r="18" customFormat="false" ht="15" hidden="false" customHeight="false" outlineLevel="0" collapsed="false">
      <c r="A18" s="60"/>
      <c r="B18" s="59"/>
      <c r="C18" s="59"/>
      <c r="D18" s="59"/>
      <c r="E18" s="59"/>
      <c r="F18" s="61"/>
      <c r="G18" s="59"/>
      <c r="H18" s="59"/>
      <c r="I18" s="59"/>
    </row>
    <row r="19" customFormat="false" ht="15" hidden="false" customHeight="false" outlineLevel="0" collapsed="false">
      <c r="A19" s="60"/>
      <c r="B19" s="59"/>
      <c r="C19" s="59"/>
      <c r="D19" s="59"/>
      <c r="E19" s="59"/>
      <c r="F19" s="61"/>
      <c r="G19" s="59"/>
      <c r="H19" s="59"/>
      <c r="I19" s="59"/>
    </row>
    <row r="20" customFormat="false" ht="15" hidden="false" customHeight="false" outlineLevel="0" collapsed="false">
      <c r="A20" s="60"/>
      <c r="B20" s="59"/>
      <c r="C20" s="59"/>
      <c r="D20" s="59"/>
      <c r="E20" s="59"/>
      <c r="F20" s="61"/>
      <c r="G20" s="59"/>
      <c r="H20" s="59"/>
      <c r="I20" s="59"/>
    </row>
    <row r="21" customFormat="false" ht="15" hidden="false" customHeight="false" outlineLevel="0" collapsed="false">
      <c r="A21" s="60"/>
      <c r="B21" s="59"/>
      <c r="C21" s="59"/>
      <c r="D21" s="59"/>
      <c r="E21" s="59"/>
      <c r="F21" s="61"/>
      <c r="G21" s="59"/>
      <c r="H21" s="59"/>
      <c r="I21" s="59"/>
    </row>
    <row r="22" customFormat="false" ht="15" hidden="false" customHeight="false" outlineLevel="0" collapsed="false">
      <c r="A22" s="60"/>
      <c r="B22" s="59"/>
      <c r="C22" s="59"/>
      <c r="D22" s="59"/>
      <c r="E22" s="59"/>
      <c r="F22" s="61"/>
      <c r="G22" s="59"/>
      <c r="H22" s="59"/>
      <c r="I22" s="59"/>
    </row>
    <row r="23" customFormat="false" ht="15" hidden="false" customHeight="false" outlineLevel="0" collapsed="false">
      <c r="A23" s="60"/>
      <c r="B23" s="59"/>
      <c r="C23" s="59"/>
      <c r="D23" s="59"/>
      <c r="E23" s="59"/>
      <c r="F23" s="61"/>
      <c r="G23" s="59"/>
      <c r="H23" s="59"/>
      <c r="I23" s="59"/>
    </row>
    <row r="24" customFormat="false" ht="15" hidden="false" customHeight="false" outlineLevel="0" collapsed="false">
      <c r="A24" s="60"/>
      <c r="B24" s="59"/>
      <c r="C24" s="59"/>
      <c r="D24" s="59"/>
      <c r="E24" s="59"/>
      <c r="F24" s="61"/>
      <c r="G24" s="59"/>
      <c r="H24" s="59"/>
      <c r="I24" s="59"/>
    </row>
    <row r="25" customFormat="false" ht="15" hidden="false" customHeight="false" outlineLevel="0" collapsed="false">
      <c r="A25" s="60"/>
      <c r="B25" s="59"/>
      <c r="C25" s="59"/>
      <c r="D25" s="59"/>
      <c r="E25" s="59"/>
      <c r="F25" s="61"/>
      <c r="G25" s="59"/>
      <c r="H25" s="59"/>
      <c r="I25" s="59"/>
    </row>
    <row r="26" customFormat="false" ht="15" hidden="false" customHeight="false" outlineLevel="0" collapsed="false">
      <c r="A26" s="60"/>
      <c r="B26" s="59"/>
      <c r="C26" s="59"/>
      <c r="D26" s="59"/>
      <c r="E26" s="59"/>
      <c r="F26" s="61"/>
      <c r="G26" s="59"/>
      <c r="H26" s="59"/>
      <c r="I26" s="59"/>
    </row>
    <row r="27" customFormat="false" ht="15" hidden="false" customHeight="false" outlineLevel="0" collapsed="false">
      <c r="A27" s="60"/>
      <c r="B27" s="59"/>
      <c r="C27" s="59"/>
      <c r="D27" s="59"/>
      <c r="E27" s="59"/>
      <c r="F27" s="61"/>
      <c r="G27" s="59"/>
      <c r="H27" s="59"/>
      <c r="I27" s="59"/>
    </row>
    <row r="28" customFormat="false" ht="15" hidden="false" customHeight="false" outlineLevel="0" collapsed="false">
      <c r="A28" s="60"/>
      <c r="B28" s="59"/>
      <c r="C28" s="59"/>
      <c r="D28" s="59"/>
      <c r="E28" s="59"/>
      <c r="F28" s="61"/>
      <c r="G28" s="59"/>
      <c r="H28" s="59"/>
      <c r="I28" s="59"/>
    </row>
    <row r="29" customFormat="false" ht="15" hidden="false" customHeight="false" outlineLevel="0" collapsed="false">
      <c r="A29" s="60"/>
      <c r="B29" s="59"/>
      <c r="C29" s="59"/>
      <c r="D29" s="59"/>
      <c r="E29" s="59"/>
      <c r="F29" s="61"/>
      <c r="G29" s="59"/>
      <c r="H29" s="59"/>
      <c r="I29" s="59"/>
    </row>
    <row r="30" customFormat="false" ht="15" hidden="false" customHeight="false" outlineLevel="0" collapsed="false">
      <c r="A30" s="60"/>
      <c r="B30" s="59"/>
      <c r="C30" s="59"/>
      <c r="D30" s="59"/>
      <c r="E30" s="59"/>
      <c r="F30" s="61"/>
      <c r="G30" s="59"/>
      <c r="H30" s="59"/>
      <c r="I30" s="59"/>
    </row>
    <row r="31" customFormat="false" ht="15" hidden="false" customHeight="false" outlineLevel="0" collapsed="false">
      <c r="A31" s="60"/>
      <c r="B31" s="59"/>
      <c r="C31" s="59"/>
      <c r="D31" s="59"/>
      <c r="E31" s="59"/>
      <c r="F31" s="61"/>
      <c r="G31" s="59"/>
      <c r="H31" s="59"/>
      <c r="I31" s="59"/>
    </row>
    <row r="32" customFormat="false" ht="15" hidden="false" customHeight="false" outlineLevel="0" collapsed="false">
      <c r="A32" s="60"/>
      <c r="B32" s="59"/>
      <c r="C32" s="59"/>
      <c r="D32" s="59"/>
      <c r="E32" s="59"/>
      <c r="F32" s="61"/>
      <c r="G32" s="59"/>
      <c r="H32" s="59"/>
      <c r="I32" s="59"/>
    </row>
    <row r="33" customFormat="false" ht="15" hidden="false" customHeight="false" outlineLevel="0" collapsed="false">
      <c r="A33" s="60"/>
      <c r="B33" s="59"/>
      <c r="C33" s="59"/>
      <c r="D33" s="59"/>
      <c r="E33" s="59"/>
      <c r="F33" s="61"/>
      <c r="G33" s="59"/>
      <c r="H33" s="59"/>
      <c r="I33" s="59"/>
    </row>
    <row r="34" customFormat="false" ht="15" hidden="false" customHeight="false" outlineLevel="0" collapsed="false">
      <c r="A34" s="60"/>
      <c r="B34" s="59"/>
      <c r="C34" s="59"/>
      <c r="D34" s="59"/>
      <c r="E34" s="59"/>
      <c r="F34" s="61"/>
      <c r="G34" s="59"/>
      <c r="H34" s="59"/>
      <c r="I34" s="59"/>
    </row>
    <row r="35" customFormat="false" ht="15" hidden="false" customHeight="false" outlineLevel="0" collapsed="false">
      <c r="A35" s="60"/>
      <c r="B35" s="59"/>
      <c r="C35" s="59"/>
      <c r="D35" s="59"/>
      <c r="E35" s="59"/>
      <c r="F35" s="61"/>
      <c r="G35" s="59"/>
      <c r="H35" s="59"/>
      <c r="I35" s="59"/>
    </row>
    <row r="36" customFormat="false" ht="15" hidden="false" customHeight="false" outlineLevel="0" collapsed="false">
      <c r="A36" s="60"/>
      <c r="B36" s="59"/>
      <c r="C36" s="59"/>
      <c r="D36" s="59"/>
      <c r="E36" s="59"/>
      <c r="F36" s="61"/>
      <c r="G36" s="59"/>
      <c r="H36" s="59"/>
      <c r="I36" s="59"/>
    </row>
    <row r="37" customFormat="false" ht="15" hidden="false" customHeight="false" outlineLevel="0" collapsed="false">
      <c r="A37" s="60"/>
      <c r="B37" s="59"/>
      <c r="C37" s="59"/>
      <c r="D37" s="59"/>
      <c r="E37" s="59"/>
      <c r="F37" s="61"/>
      <c r="G37" s="59"/>
      <c r="H37" s="59"/>
      <c r="I37" s="59"/>
    </row>
    <row r="38" customFormat="false" ht="15" hidden="false" customHeight="false" outlineLevel="0" collapsed="false">
      <c r="A38" s="60"/>
      <c r="B38" s="59"/>
      <c r="C38" s="59"/>
      <c r="D38" s="59"/>
      <c r="E38" s="59"/>
      <c r="F38" s="61"/>
      <c r="G38" s="59"/>
      <c r="H38" s="59"/>
      <c r="I38" s="59"/>
    </row>
    <row r="39" customFormat="false" ht="15" hidden="false" customHeight="false" outlineLevel="0" collapsed="false">
      <c r="A39" s="60"/>
      <c r="B39" s="59"/>
      <c r="C39" s="59"/>
      <c r="D39" s="59"/>
      <c r="E39" s="59"/>
      <c r="F39" s="61"/>
      <c r="G39" s="59"/>
      <c r="H39" s="59"/>
      <c r="I39" s="59"/>
    </row>
    <row r="40" customFormat="false" ht="15" hidden="false" customHeight="false" outlineLevel="0" collapsed="false">
      <c r="A40" s="60"/>
      <c r="B40" s="59"/>
      <c r="C40" s="59"/>
      <c r="D40" s="59"/>
      <c r="E40" s="59"/>
      <c r="F40" s="61"/>
      <c r="G40" s="59"/>
      <c r="H40" s="59"/>
      <c r="I40" s="59"/>
    </row>
    <row r="41" customFormat="false" ht="15" hidden="false" customHeight="false" outlineLevel="0" collapsed="false">
      <c r="A41" s="60"/>
      <c r="B41" s="59"/>
      <c r="C41" s="59"/>
      <c r="D41" s="59"/>
      <c r="E41" s="59"/>
      <c r="F41" s="61"/>
      <c r="G41" s="59"/>
      <c r="H41" s="59"/>
      <c r="I41" s="59"/>
    </row>
    <row r="42" customFormat="false" ht="15" hidden="false" customHeight="false" outlineLevel="0" collapsed="false">
      <c r="A42" s="60"/>
      <c r="B42" s="59"/>
      <c r="C42" s="59"/>
      <c r="D42" s="59"/>
      <c r="E42" s="59"/>
      <c r="F42" s="61"/>
      <c r="G42" s="59"/>
      <c r="H42" s="59"/>
      <c r="I42" s="59"/>
    </row>
    <row r="43" customFormat="false" ht="15" hidden="false" customHeight="false" outlineLevel="0" collapsed="false">
      <c r="A43" s="60"/>
      <c r="B43" s="59"/>
      <c r="C43" s="59"/>
      <c r="D43" s="59"/>
      <c r="E43" s="59"/>
      <c r="F43" s="61"/>
      <c r="G43" s="59"/>
      <c r="H43" s="59"/>
      <c r="I43" s="59"/>
    </row>
    <row r="44" customFormat="false" ht="15" hidden="false" customHeight="false" outlineLevel="0" collapsed="false">
      <c r="A44" s="60"/>
      <c r="B44" s="59"/>
      <c r="C44" s="59"/>
      <c r="D44" s="59"/>
      <c r="E44" s="59"/>
      <c r="F44" s="61"/>
      <c r="G44" s="59"/>
      <c r="H44" s="59"/>
      <c r="I44" s="59"/>
    </row>
    <row r="45" customFormat="false" ht="15" hidden="false" customHeight="false" outlineLevel="0" collapsed="false">
      <c r="A45" s="60"/>
      <c r="B45" s="59"/>
      <c r="C45" s="59"/>
      <c r="D45" s="59"/>
      <c r="E45" s="59"/>
      <c r="F45" s="61"/>
      <c r="G45" s="59"/>
      <c r="H45" s="59"/>
      <c r="I45" s="59"/>
    </row>
    <row r="46" customFormat="false" ht="15" hidden="false" customHeight="false" outlineLevel="0" collapsed="false">
      <c r="A46" s="60"/>
      <c r="B46" s="59"/>
      <c r="C46" s="59"/>
      <c r="D46" s="59"/>
      <c r="E46" s="59"/>
      <c r="F46" s="61"/>
      <c r="G46" s="59"/>
      <c r="H46" s="59"/>
      <c r="I46" s="59"/>
    </row>
    <row r="47" customFormat="false" ht="15" hidden="false" customHeight="false" outlineLevel="0" collapsed="false">
      <c r="A47" s="60"/>
      <c r="B47" s="59"/>
      <c r="C47" s="59"/>
      <c r="D47" s="59"/>
      <c r="E47" s="59"/>
      <c r="F47" s="61"/>
      <c r="G47" s="59"/>
      <c r="H47" s="59"/>
      <c r="I47" s="59"/>
    </row>
    <row r="48" customFormat="false" ht="15" hidden="false" customHeight="false" outlineLevel="0" collapsed="false">
      <c r="A48" s="60"/>
      <c r="B48" s="59"/>
      <c r="C48" s="59"/>
      <c r="D48" s="59"/>
      <c r="E48" s="59"/>
      <c r="F48" s="61"/>
      <c r="G48" s="59"/>
      <c r="H48" s="59"/>
      <c r="I48" s="59"/>
    </row>
    <row r="49" customFormat="false" ht="15" hidden="false" customHeight="false" outlineLevel="0" collapsed="false">
      <c r="A49" s="60"/>
      <c r="B49" s="59"/>
      <c r="C49" s="59"/>
      <c r="D49" s="59"/>
      <c r="E49" s="59"/>
      <c r="F49" s="61"/>
      <c r="G49" s="59"/>
      <c r="H49" s="59"/>
      <c r="I49" s="59"/>
    </row>
    <row r="50" customFormat="false" ht="15" hidden="false" customHeight="false" outlineLevel="0" collapsed="false">
      <c r="A50" s="60"/>
      <c r="B50" s="59"/>
      <c r="C50" s="59"/>
      <c r="D50" s="59"/>
      <c r="E50" s="59"/>
      <c r="F50" s="61"/>
      <c r="G50" s="59"/>
      <c r="H50" s="59"/>
      <c r="I50" s="59"/>
    </row>
    <row r="51" customFormat="false" ht="15" hidden="false" customHeight="false" outlineLevel="0" collapsed="false">
      <c r="A51" s="60"/>
      <c r="B51" s="59"/>
      <c r="C51" s="59"/>
      <c r="D51" s="59"/>
      <c r="E51" s="59"/>
      <c r="F51" s="61"/>
      <c r="G51" s="59"/>
      <c r="H51" s="59"/>
      <c r="I51" s="59"/>
    </row>
    <row r="52" customFormat="false" ht="15" hidden="false" customHeight="false" outlineLevel="0" collapsed="false">
      <c r="A52" s="60"/>
      <c r="B52" s="59"/>
      <c r="C52" s="59"/>
      <c r="D52" s="59"/>
      <c r="E52" s="59"/>
      <c r="F52" s="61"/>
      <c r="G52" s="59"/>
      <c r="H52" s="59"/>
      <c r="I52" s="59"/>
    </row>
    <row r="53" customFormat="false" ht="15" hidden="false" customHeight="false" outlineLevel="0" collapsed="false">
      <c r="A53" s="60"/>
      <c r="B53" s="59"/>
      <c r="C53" s="59"/>
      <c r="D53" s="59"/>
      <c r="E53" s="59"/>
      <c r="F53" s="61"/>
      <c r="G53" s="59"/>
      <c r="H53" s="59"/>
      <c r="I53" s="59"/>
    </row>
    <row r="54" customFormat="false" ht="15" hidden="false" customHeight="false" outlineLevel="0" collapsed="false">
      <c r="A54" s="60"/>
      <c r="B54" s="59"/>
      <c r="C54" s="59"/>
      <c r="D54" s="59"/>
      <c r="E54" s="59"/>
      <c r="F54" s="61"/>
      <c r="G54" s="59"/>
      <c r="H54" s="59"/>
      <c r="I54" s="59"/>
    </row>
    <row r="55" customFormat="false" ht="15" hidden="false" customHeight="false" outlineLevel="0" collapsed="false">
      <c r="A55" s="60"/>
      <c r="B55" s="59"/>
      <c r="C55" s="59"/>
      <c r="D55" s="59"/>
      <c r="E55" s="59"/>
      <c r="F55" s="61"/>
      <c r="G55" s="59"/>
      <c r="H55" s="59"/>
      <c r="I55" s="59"/>
    </row>
    <row r="56" customFormat="false" ht="15" hidden="false" customHeight="false" outlineLevel="0" collapsed="false">
      <c r="A56" s="60"/>
      <c r="B56" s="59"/>
      <c r="C56" s="59"/>
      <c r="D56" s="59"/>
      <c r="E56" s="59"/>
      <c r="F56" s="61"/>
      <c r="G56" s="59"/>
      <c r="H56" s="59"/>
      <c r="I56" s="59"/>
    </row>
    <row r="57" customFormat="false" ht="15" hidden="false" customHeight="false" outlineLevel="0" collapsed="false">
      <c r="A57" s="60"/>
      <c r="B57" s="59"/>
      <c r="C57" s="59"/>
      <c r="D57" s="59"/>
      <c r="E57" s="59"/>
      <c r="F57" s="61"/>
      <c r="G57" s="59"/>
      <c r="H57" s="59"/>
      <c r="I57" s="59"/>
    </row>
    <row r="58" customFormat="false" ht="15" hidden="false" customHeight="false" outlineLevel="0" collapsed="false">
      <c r="A58" s="60"/>
      <c r="B58" s="59"/>
      <c r="C58" s="59"/>
      <c r="D58" s="59"/>
      <c r="E58" s="59"/>
      <c r="F58" s="61"/>
      <c r="G58" s="59"/>
      <c r="H58" s="59"/>
      <c r="I58" s="59"/>
    </row>
    <row r="59" customFormat="false" ht="15" hidden="false" customHeight="false" outlineLevel="0" collapsed="false">
      <c r="A59" s="60"/>
      <c r="B59" s="59"/>
      <c r="C59" s="59"/>
      <c r="D59" s="59"/>
      <c r="E59" s="59"/>
      <c r="F59" s="61"/>
      <c r="G59" s="59"/>
      <c r="H59" s="59"/>
      <c r="I59" s="59"/>
    </row>
    <row r="60" customFormat="false" ht="15" hidden="false" customHeight="false" outlineLevel="0" collapsed="false">
      <c r="A60" s="60"/>
      <c r="B60" s="59"/>
      <c r="C60" s="59"/>
      <c r="D60" s="59"/>
      <c r="E60" s="59"/>
      <c r="F60" s="61"/>
      <c r="G60" s="59"/>
      <c r="H60" s="59"/>
      <c r="I60" s="59"/>
    </row>
    <row r="61" customFormat="false" ht="15" hidden="false" customHeight="false" outlineLevel="0" collapsed="false">
      <c r="A61" s="60"/>
      <c r="B61" s="59"/>
      <c r="C61" s="59"/>
      <c r="D61" s="59"/>
      <c r="E61" s="59"/>
      <c r="F61" s="61"/>
      <c r="G61" s="59"/>
      <c r="H61" s="59"/>
      <c r="I61" s="59"/>
    </row>
    <row r="62" customFormat="false" ht="15" hidden="false" customHeight="false" outlineLevel="0" collapsed="false">
      <c r="A62" s="60"/>
      <c r="B62" s="59"/>
      <c r="C62" s="59"/>
      <c r="D62" s="59"/>
      <c r="E62" s="59"/>
      <c r="F62" s="61"/>
      <c r="G62" s="59"/>
      <c r="H62" s="59"/>
      <c r="I62" s="59"/>
    </row>
    <row r="63" customFormat="false" ht="15" hidden="false" customHeight="false" outlineLevel="0" collapsed="false">
      <c r="A63" s="60"/>
      <c r="B63" s="59"/>
      <c r="C63" s="59"/>
      <c r="D63" s="59"/>
      <c r="E63" s="59"/>
      <c r="F63" s="61"/>
      <c r="G63" s="59"/>
      <c r="H63" s="59"/>
      <c r="I63" s="59"/>
    </row>
    <row r="64" customFormat="false" ht="15" hidden="false" customHeight="false" outlineLevel="0" collapsed="false">
      <c r="A64" s="60"/>
      <c r="B64" s="59"/>
      <c r="C64" s="59"/>
      <c r="D64" s="59"/>
      <c r="E64" s="59"/>
      <c r="F64" s="61"/>
      <c r="G64" s="59"/>
      <c r="H64" s="59"/>
      <c r="I64" s="59"/>
    </row>
    <row r="65" customFormat="false" ht="15" hidden="false" customHeight="false" outlineLevel="0" collapsed="false">
      <c r="A65" s="60"/>
      <c r="B65" s="59"/>
      <c r="C65" s="59"/>
      <c r="D65" s="59"/>
      <c r="E65" s="59"/>
      <c r="F65" s="61"/>
      <c r="G65" s="59"/>
      <c r="H65" s="59"/>
      <c r="I65" s="59"/>
    </row>
    <row r="66" customFormat="false" ht="15" hidden="false" customHeight="false" outlineLevel="0" collapsed="false">
      <c r="A66" s="60"/>
      <c r="B66" s="59"/>
      <c r="C66" s="59"/>
      <c r="D66" s="59"/>
      <c r="E66" s="59"/>
      <c r="F66" s="61"/>
      <c r="G66" s="59"/>
      <c r="H66" s="59"/>
      <c r="I66" s="59"/>
    </row>
    <row r="67" customFormat="false" ht="15" hidden="false" customHeight="false" outlineLevel="0" collapsed="false">
      <c r="A67" s="60"/>
      <c r="B67" s="59"/>
      <c r="C67" s="59"/>
      <c r="D67" s="59"/>
      <c r="E67" s="59"/>
      <c r="F67" s="61"/>
      <c r="G67" s="59"/>
      <c r="H67" s="59"/>
      <c r="I67" s="59"/>
    </row>
    <row r="68" customFormat="false" ht="15" hidden="false" customHeight="false" outlineLevel="0" collapsed="false">
      <c r="A68" s="60"/>
      <c r="B68" s="59"/>
      <c r="C68" s="59"/>
      <c r="D68" s="59"/>
      <c r="E68" s="59"/>
      <c r="F68" s="61"/>
      <c r="G68" s="59"/>
      <c r="H68" s="59"/>
      <c r="I68" s="59"/>
    </row>
    <row r="69" customFormat="false" ht="15" hidden="false" customHeight="false" outlineLevel="0" collapsed="false">
      <c r="A69" s="60"/>
      <c r="B69" s="59"/>
      <c r="C69" s="59"/>
      <c r="D69" s="59"/>
      <c r="E69" s="59"/>
      <c r="F69" s="61"/>
      <c r="G69" s="59"/>
      <c r="H69" s="59"/>
      <c r="I69" s="59"/>
    </row>
    <row r="70" customFormat="false" ht="15" hidden="false" customHeight="false" outlineLevel="0" collapsed="false">
      <c r="A70" s="60"/>
      <c r="B70" s="59"/>
      <c r="C70" s="59"/>
      <c r="D70" s="59"/>
      <c r="E70" s="59"/>
      <c r="F70" s="61"/>
      <c r="G70" s="59"/>
      <c r="H70" s="59"/>
      <c r="I70" s="59"/>
    </row>
    <row r="71" customFormat="false" ht="15" hidden="false" customHeight="false" outlineLevel="0" collapsed="false">
      <c r="A71" s="60"/>
      <c r="B71" s="59"/>
      <c r="C71" s="59"/>
      <c r="D71" s="59"/>
      <c r="E71" s="59"/>
      <c r="F71" s="61"/>
      <c r="G71" s="59"/>
      <c r="H71" s="59"/>
      <c r="I71" s="59"/>
    </row>
    <row r="72" customFormat="false" ht="15" hidden="false" customHeight="false" outlineLevel="0" collapsed="false">
      <c r="A72" s="60"/>
      <c r="B72" s="59"/>
      <c r="C72" s="59"/>
      <c r="D72" s="59"/>
      <c r="E72" s="59"/>
      <c r="F72" s="61"/>
      <c r="G72" s="59"/>
      <c r="H72" s="59"/>
      <c r="I72" s="59"/>
    </row>
    <row r="73" customFormat="false" ht="15" hidden="false" customHeight="false" outlineLevel="0" collapsed="false">
      <c r="A73" s="60"/>
      <c r="B73" s="59"/>
      <c r="C73" s="59"/>
      <c r="D73" s="59"/>
      <c r="E73" s="59"/>
      <c r="F73" s="61"/>
      <c r="G73" s="59"/>
      <c r="H73" s="59"/>
      <c r="I73" s="59"/>
    </row>
    <row r="74" customFormat="false" ht="15" hidden="false" customHeight="false" outlineLevel="0" collapsed="false">
      <c r="A74" s="60"/>
      <c r="B74" s="59"/>
      <c r="C74" s="59"/>
      <c r="D74" s="59"/>
      <c r="E74" s="59"/>
      <c r="F74" s="61"/>
      <c r="G74" s="59"/>
      <c r="H74" s="59"/>
      <c r="I74" s="59"/>
    </row>
    <row r="75" customFormat="false" ht="15" hidden="false" customHeight="false" outlineLevel="0" collapsed="false">
      <c r="A75" s="60"/>
      <c r="B75" s="59"/>
      <c r="C75" s="59"/>
      <c r="D75" s="59"/>
      <c r="E75" s="59"/>
      <c r="F75" s="61"/>
      <c r="G75" s="59"/>
      <c r="H75" s="59"/>
      <c r="I75" s="59"/>
    </row>
    <row r="76" customFormat="false" ht="15" hidden="false" customHeight="false" outlineLevel="0" collapsed="false">
      <c r="A76" s="60"/>
      <c r="B76" s="59"/>
      <c r="C76" s="59"/>
      <c r="D76" s="59"/>
      <c r="E76" s="59"/>
      <c r="F76" s="61"/>
      <c r="G76" s="59"/>
      <c r="H76" s="59"/>
      <c r="I76" s="59"/>
    </row>
    <row r="77" customFormat="false" ht="15" hidden="false" customHeight="false" outlineLevel="0" collapsed="false">
      <c r="A77" s="60"/>
      <c r="B77" s="59"/>
      <c r="C77" s="59"/>
      <c r="D77" s="59"/>
      <c r="E77" s="59"/>
      <c r="F77" s="61"/>
      <c r="G77" s="59"/>
      <c r="H77" s="59"/>
      <c r="I77" s="59"/>
    </row>
    <row r="78" customFormat="false" ht="15" hidden="false" customHeight="false" outlineLevel="0" collapsed="false">
      <c r="A78" s="60"/>
      <c r="B78" s="59"/>
      <c r="C78" s="59"/>
      <c r="D78" s="59"/>
      <c r="E78" s="59"/>
      <c r="F78" s="61"/>
      <c r="G78" s="59"/>
      <c r="H78" s="59"/>
      <c r="I78" s="59"/>
    </row>
    <row r="79" customFormat="false" ht="15" hidden="false" customHeight="false" outlineLevel="0" collapsed="false">
      <c r="A79" s="60"/>
      <c r="B79" s="59"/>
      <c r="C79" s="59"/>
      <c r="D79" s="59"/>
      <c r="E79" s="59"/>
      <c r="F79" s="61"/>
      <c r="G79" s="59"/>
      <c r="H79" s="59"/>
      <c r="I79" s="59"/>
    </row>
    <row r="80" customFormat="false" ht="15" hidden="false" customHeight="false" outlineLevel="0" collapsed="false">
      <c r="A80" s="60"/>
      <c r="B80" s="59"/>
      <c r="C80" s="59"/>
      <c r="D80" s="59"/>
      <c r="E80" s="59"/>
      <c r="F80" s="61"/>
      <c r="G80" s="59"/>
      <c r="H80" s="59"/>
      <c r="I80" s="59"/>
    </row>
    <row r="81" customFormat="false" ht="15" hidden="false" customHeight="false" outlineLevel="0" collapsed="false">
      <c r="A81" s="60"/>
      <c r="B81" s="59"/>
      <c r="C81" s="59"/>
      <c r="D81" s="59"/>
      <c r="E81" s="59"/>
      <c r="F81" s="61"/>
      <c r="G81" s="59"/>
      <c r="H81" s="59"/>
      <c r="I81" s="59"/>
    </row>
    <row r="82" customFormat="false" ht="15" hidden="false" customHeight="false" outlineLevel="0" collapsed="false">
      <c r="A82" s="60"/>
      <c r="B82" s="59"/>
      <c r="C82" s="59"/>
      <c r="D82" s="59"/>
      <c r="E82" s="59"/>
      <c r="F82" s="61"/>
      <c r="G82" s="59"/>
      <c r="H82" s="59"/>
      <c r="I82" s="59"/>
    </row>
    <row r="83" customFormat="false" ht="15" hidden="false" customHeight="false" outlineLevel="0" collapsed="false">
      <c r="A83" s="60"/>
      <c r="B83" s="59"/>
      <c r="C83" s="59"/>
      <c r="D83" s="59"/>
      <c r="E83" s="59"/>
      <c r="F83" s="61"/>
      <c r="G83" s="59"/>
      <c r="H83" s="59"/>
      <c r="I83" s="59"/>
    </row>
    <row r="84" customFormat="false" ht="15" hidden="false" customHeight="false" outlineLevel="0" collapsed="false">
      <c r="A84" s="60"/>
      <c r="B84" s="59"/>
      <c r="C84" s="59"/>
      <c r="D84" s="59"/>
      <c r="E84" s="59"/>
      <c r="F84" s="61"/>
      <c r="G84" s="59"/>
      <c r="H84" s="59"/>
      <c r="I84" s="59"/>
    </row>
    <row r="85" customFormat="false" ht="15" hidden="false" customHeight="false" outlineLevel="0" collapsed="false">
      <c r="A85" s="60"/>
      <c r="B85" s="59"/>
      <c r="C85" s="59"/>
      <c r="D85" s="59"/>
      <c r="E85" s="59"/>
      <c r="F85" s="61"/>
      <c r="G85" s="59"/>
      <c r="H85" s="59"/>
      <c r="I85" s="59"/>
    </row>
    <row r="86" customFormat="false" ht="15" hidden="false" customHeight="false" outlineLevel="0" collapsed="false">
      <c r="A86" s="60"/>
      <c r="B86" s="59"/>
      <c r="C86" s="59"/>
      <c r="D86" s="59"/>
      <c r="E86" s="59"/>
      <c r="F86" s="61"/>
      <c r="G86" s="59"/>
      <c r="H86" s="59"/>
      <c r="I86" s="59"/>
    </row>
    <row r="87" customFormat="false" ht="15" hidden="false" customHeight="false" outlineLevel="0" collapsed="false">
      <c r="A87" s="60"/>
      <c r="B87" s="59"/>
      <c r="C87" s="59"/>
      <c r="D87" s="59"/>
      <c r="E87" s="59"/>
      <c r="F87" s="61"/>
      <c r="G87" s="59"/>
      <c r="H87" s="59"/>
      <c r="I87" s="59"/>
    </row>
    <row r="88" customFormat="false" ht="15" hidden="false" customHeight="false" outlineLevel="0" collapsed="false">
      <c r="A88" s="60"/>
      <c r="B88" s="59"/>
      <c r="C88" s="59"/>
      <c r="D88" s="59"/>
      <c r="E88" s="59"/>
      <c r="F88" s="61"/>
      <c r="G88" s="59"/>
      <c r="H88" s="59"/>
      <c r="I88" s="59"/>
    </row>
    <row r="89" customFormat="false" ht="15" hidden="false" customHeight="false" outlineLevel="0" collapsed="false">
      <c r="A89" s="60"/>
      <c r="B89" s="59"/>
      <c r="C89" s="59"/>
      <c r="D89" s="59"/>
      <c r="E89" s="59"/>
      <c r="F89" s="61"/>
      <c r="G89" s="59"/>
      <c r="H89" s="59"/>
      <c r="I89" s="59"/>
    </row>
    <row r="90" customFormat="false" ht="15" hidden="false" customHeight="false" outlineLevel="0" collapsed="false">
      <c r="A90" s="60"/>
      <c r="B90" s="59"/>
      <c r="C90" s="59"/>
      <c r="D90" s="59"/>
      <c r="E90" s="59"/>
      <c r="F90" s="61"/>
      <c r="G90" s="59"/>
      <c r="H90" s="59"/>
      <c r="I90" s="59"/>
    </row>
    <row r="91" customFormat="false" ht="15" hidden="false" customHeight="false" outlineLevel="0" collapsed="false">
      <c r="A91" s="60"/>
      <c r="B91" s="59"/>
      <c r="C91" s="59"/>
      <c r="D91" s="59"/>
      <c r="E91" s="59"/>
      <c r="F91" s="61"/>
      <c r="G91" s="59"/>
      <c r="H91" s="59"/>
      <c r="I91" s="59"/>
    </row>
    <row r="92" customFormat="false" ht="15" hidden="false" customHeight="false" outlineLevel="0" collapsed="false">
      <c r="A92" s="60"/>
      <c r="B92" s="59"/>
      <c r="C92" s="59"/>
      <c r="D92" s="59"/>
      <c r="E92" s="59"/>
      <c r="F92" s="61"/>
      <c r="G92" s="59"/>
      <c r="H92" s="59"/>
      <c r="I92" s="59"/>
    </row>
    <row r="93" customFormat="false" ht="15" hidden="false" customHeight="false" outlineLevel="0" collapsed="false">
      <c r="A93" s="60"/>
      <c r="B93" s="59"/>
      <c r="C93" s="59"/>
      <c r="D93" s="59"/>
      <c r="E93" s="59"/>
      <c r="F93" s="61"/>
      <c r="G93" s="59"/>
      <c r="H93" s="59"/>
      <c r="I93" s="59"/>
    </row>
    <row r="94" customFormat="false" ht="15" hidden="false" customHeight="false" outlineLevel="0" collapsed="false">
      <c r="A94" s="60"/>
      <c r="B94" s="59"/>
      <c r="C94" s="59"/>
      <c r="D94" s="59"/>
      <c r="E94" s="59"/>
      <c r="F94" s="61"/>
      <c r="G94" s="59"/>
      <c r="H94" s="59"/>
      <c r="I94" s="59"/>
    </row>
    <row r="95" customFormat="false" ht="15" hidden="false" customHeight="false" outlineLevel="0" collapsed="false">
      <c r="A95" s="60"/>
      <c r="B95" s="59"/>
      <c r="C95" s="59"/>
      <c r="D95" s="59"/>
      <c r="E95" s="59"/>
      <c r="F95" s="61"/>
      <c r="G95" s="59"/>
      <c r="H95" s="59"/>
      <c r="I95" s="59"/>
    </row>
    <row r="96" customFormat="false" ht="15" hidden="false" customHeight="false" outlineLevel="0" collapsed="false">
      <c r="A96" s="60"/>
      <c r="B96" s="59"/>
      <c r="C96" s="59"/>
      <c r="D96" s="59"/>
      <c r="E96" s="59"/>
      <c r="F96" s="61"/>
      <c r="G96" s="59"/>
      <c r="H96" s="59"/>
      <c r="I96" s="59"/>
    </row>
    <row r="97" customFormat="false" ht="15" hidden="false" customHeight="false" outlineLevel="0" collapsed="false">
      <c r="A97" s="60"/>
      <c r="B97" s="59"/>
      <c r="C97" s="59"/>
      <c r="D97" s="59"/>
      <c r="E97" s="59"/>
      <c r="F97" s="61"/>
      <c r="G97" s="59"/>
      <c r="H97" s="59"/>
      <c r="I97" s="59"/>
    </row>
    <row r="98" customFormat="false" ht="15" hidden="false" customHeight="false" outlineLevel="0" collapsed="false">
      <c r="A98" s="60"/>
      <c r="B98" s="59"/>
      <c r="C98" s="59"/>
      <c r="D98" s="59"/>
      <c r="E98" s="59"/>
      <c r="F98" s="61"/>
      <c r="G98" s="59"/>
      <c r="H98" s="59"/>
      <c r="I98" s="59"/>
    </row>
    <row r="99" customFormat="false" ht="15" hidden="false" customHeight="false" outlineLevel="0" collapsed="false">
      <c r="A99" s="60"/>
      <c r="B99" s="59"/>
      <c r="C99" s="59"/>
      <c r="D99" s="59"/>
      <c r="E99" s="59"/>
      <c r="F99" s="61"/>
      <c r="G99" s="59"/>
      <c r="H99" s="59"/>
      <c r="I99" s="59"/>
    </row>
    <row r="100" customFormat="false" ht="15" hidden="false" customHeight="false" outlineLevel="0" collapsed="false">
      <c r="A100" s="60"/>
      <c r="B100" s="59"/>
      <c r="C100" s="59"/>
      <c r="D100" s="59"/>
      <c r="E100" s="59"/>
      <c r="F100" s="61"/>
      <c r="G100" s="59"/>
      <c r="H100" s="59"/>
      <c r="I100" s="59"/>
    </row>
    <row r="101" customFormat="false" ht="15" hidden="false" customHeight="false" outlineLevel="0" collapsed="false">
      <c r="A101" s="60"/>
      <c r="B101" s="59"/>
      <c r="C101" s="59"/>
      <c r="D101" s="59"/>
      <c r="E101" s="59"/>
      <c r="F101" s="61"/>
      <c r="G101" s="59"/>
      <c r="H101" s="59"/>
      <c r="I101" s="59"/>
    </row>
    <row r="102" customFormat="false" ht="15" hidden="false" customHeight="false" outlineLevel="0" collapsed="false">
      <c r="A102" s="60"/>
      <c r="B102" s="59"/>
      <c r="C102" s="59"/>
      <c r="D102" s="59"/>
      <c r="E102" s="59"/>
      <c r="F102" s="61"/>
      <c r="G102" s="59"/>
      <c r="H102" s="59"/>
      <c r="I102" s="59"/>
    </row>
    <row r="103" customFormat="false" ht="15" hidden="false" customHeight="false" outlineLevel="0" collapsed="false">
      <c r="A103" s="60"/>
      <c r="B103" s="59"/>
      <c r="C103" s="59"/>
      <c r="D103" s="59"/>
      <c r="E103" s="59"/>
      <c r="F103" s="61"/>
      <c r="G103" s="59"/>
      <c r="H103" s="59"/>
      <c r="I103" s="59"/>
    </row>
    <row r="104" customFormat="false" ht="15" hidden="false" customHeight="false" outlineLevel="0" collapsed="false">
      <c r="A104" s="60"/>
      <c r="B104" s="59"/>
      <c r="C104" s="59"/>
      <c r="D104" s="59"/>
      <c r="E104" s="59"/>
      <c r="F104" s="61"/>
      <c r="G104" s="59"/>
      <c r="H104" s="59"/>
      <c r="I104" s="59"/>
    </row>
    <row r="105" customFormat="false" ht="15" hidden="false" customHeight="false" outlineLevel="0" collapsed="false">
      <c r="A105" s="60"/>
      <c r="B105" s="59"/>
      <c r="C105" s="59"/>
      <c r="D105" s="59"/>
      <c r="E105" s="59"/>
      <c r="F105" s="61"/>
      <c r="G105" s="59"/>
      <c r="H105" s="59"/>
      <c r="I105" s="59"/>
    </row>
    <row r="106" customFormat="false" ht="15" hidden="false" customHeight="false" outlineLevel="0" collapsed="false">
      <c r="A106" s="60"/>
      <c r="B106" s="59"/>
      <c r="C106" s="59"/>
      <c r="D106" s="59"/>
      <c r="E106" s="59"/>
      <c r="F106" s="61"/>
      <c r="G106" s="59"/>
      <c r="H106" s="59"/>
      <c r="I106" s="59"/>
    </row>
    <row r="107" customFormat="false" ht="15" hidden="false" customHeight="false" outlineLevel="0" collapsed="false">
      <c r="A107" s="60"/>
      <c r="B107" s="59"/>
      <c r="C107" s="59"/>
      <c r="D107" s="59"/>
      <c r="E107" s="59"/>
      <c r="F107" s="61"/>
      <c r="G107" s="59"/>
      <c r="H107" s="59"/>
      <c r="I107" s="59"/>
    </row>
    <row r="108" customFormat="false" ht="15" hidden="false" customHeight="false" outlineLevel="0" collapsed="false">
      <c r="A108" s="60"/>
      <c r="B108" s="59"/>
      <c r="C108" s="59"/>
      <c r="D108" s="59"/>
      <c r="E108" s="59"/>
      <c r="F108" s="61"/>
      <c r="G108" s="59"/>
      <c r="H108" s="59"/>
      <c r="I108" s="59"/>
    </row>
    <row r="109" customFormat="false" ht="15" hidden="false" customHeight="false" outlineLevel="0" collapsed="false">
      <c r="A109" s="60"/>
      <c r="B109" s="59"/>
      <c r="C109" s="59"/>
      <c r="D109" s="59"/>
      <c r="E109" s="59"/>
      <c r="F109" s="61"/>
      <c r="G109" s="59"/>
      <c r="H109" s="59"/>
      <c r="I109" s="59"/>
    </row>
    <row r="110" customFormat="false" ht="15" hidden="false" customHeight="false" outlineLevel="0" collapsed="false">
      <c r="A110" s="60"/>
      <c r="B110" s="59"/>
      <c r="C110" s="59"/>
      <c r="D110" s="59"/>
      <c r="E110" s="59"/>
      <c r="F110" s="61"/>
      <c r="G110" s="59"/>
      <c r="H110" s="59"/>
      <c r="I110" s="59"/>
    </row>
    <row r="111" customFormat="false" ht="15" hidden="false" customHeight="false" outlineLevel="0" collapsed="false">
      <c r="A111" s="60"/>
      <c r="B111" s="59"/>
      <c r="C111" s="59"/>
      <c r="D111" s="59"/>
      <c r="E111" s="59"/>
      <c r="F111" s="61"/>
      <c r="G111" s="59"/>
      <c r="H111" s="59"/>
      <c r="I111" s="59"/>
    </row>
    <row r="112" customFormat="false" ht="15" hidden="false" customHeight="false" outlineLevel="0" collapsed="false">
      <c r="A112" s="60"/>
      <c r="B112" s="59"/>
      <c r="C112" s="59"/>
      <c r="D112" s="59"/>
      <c r="E112" s="59"/>
      <c r="F112" s="61"/>
      <c r="G112" s="59"/>
      <c r="H112" s="59"/>
      <c r="I112" s="59"/>
    </row>
    <row r="113" customFormat="false" ht="15" hidden="false" customHeight="false" outlineLevel="0" collapsed="false">
      <c r="A113" s="60"/>
      <c r="B113" s="59"/>
      <c r="C113" s="59"/>
      <c r="D113" s="59"/>
      <c r="E113" s="59"/>
      <c r="F113" s="61"/>
      <c r="G113" s="59"/>
      <c r="H113" s="59"/>
      <c r="I113" s="59"/>
    </row>
    <row r="114" customFormat="false" ht="15" hidden="false" customHeight="false" outlineLevel="0" collapsed="false">
      <c r="A114" s="60"/>
      <c r="B114" s="59"/>
      <c r="C114" s="59"/>
      <c r="D114" s="59"/>
      <c r="E114" s="59"/>
      <c r="F114" s="61"/>
      <c r="G114" s="59"/>
      <c r="H114" s="59"/>
      <c r="I114" s="59"/>
    </row>
    <row r="115" customFormat="false" ht="15" hidden="false" customHeight="false" outlineLevel="0" collapsed="false">
      <c r="A115" s="60"/>
      <c r="B115" s="59"/>
      <c r="C115" s="59"/>
      <c r="D115" s="59"/>
      <c r="E115" s="59"/>
      <c r="F115" s="61"/>
      <c r="G115" s="59"/>
      <c r="H115" s="59"/>
      <c r="I115" s="59"/>
    </row>
    <row r="116" customFormat="false" ht="15" hidden="false" customHeight="false" outlineLevel="0" collapsed="false">
      <c r="A116" s="60"/>
      <c r="B116" s="59"/>
      <c r="C116" s="59"/>
      <c r="D116" s="59"/>
      <c r="E116" s="59"/>
      <c r="F116" s="61"/>
      <c r="G116" s="59"/>
      <c r="H116" s="59"/>
      <c r="I116" s="59"/>
    </row>
    <row r="117" customFormat="false" ht="15" hidden="false" customHeight="false" outlineLevel="0" collapsed="false">
      <c r="A117" s="60"/>
      <c r="B117" s="59"/>
      <c r="C117" s="59"/>
      <c r="D117" s="59"/>
      <c r="E117" s="59"/>
      <c r="F117" s="61"/>
      <c r="G117" s="59"/>
      <c r="H117" s="59"/>
      <c r="I117" s="59"/>
    </row>
    <row r="118" customFormat="false" ht="15" hidden="false" customHeight="false" outlineLevel="0" collapsed="false">
      <c r="A118" s="60"/>
      <c r="B118" s="59"/>
      <c r="C118" s="59"/>
      <c r="D118" s="59"/>
      <c r="E118" s="59"/>
      <c r="F118" s="61"/>
      <c r="G118" s="59"/>
      <c r="H118" s="59"/>
      <c r="I118" s="59"/>
    </row>
    <row r="119" customFormat="false" ht="15" hidden="false" customHeight="false" outlineLevel="0" collapsed="false">
      <c r="A119" s="60"/>
      <c r="B119" s="59"/>
      <c r="C119" s="59"/>
      <c r="D119" s="59"/>
      <c r="E119" s="59"/>
      <c r="F119" s="61"/>
      <c r="G119" s="59"/>
      <c r="H119" s="59"/>
      <c r="I119" s="59"/>
    </row>
    <row r="120" customFormat="false" ht="15" hidden="false" customHeight="false" outlineLevel="0" collapsed="false">
      <c r="A120" s="60"/>
      <c r="B120" s="59"/>
      <c r="C120" s="59"/>
      <c r="D120" s="59"/>
      <c r="E120" s="59"/>
      <c r="F120" s="61"/>
      <c r="G120" s="59"/>
      <c r="H120" s="59"/>
      <c r="I120" s="59"/>
    </row>
    <row r="121" customFormat="false" ht="15" hidden="false" customHeight="false" outlineLevel="0" collapsed="false">
      <c r="A121" s="60"/>
      <c r="B121" s="59"/>
      <c r="C121" s="59"/>
      <c r="D121" s="59"/>
      <c r="E121" s="59"/>
      <c r="F121" s="61"/>
      <c r="G121" s="59"/>
      <c r="H121" s="59"/>
      <c r="I121" s="59"/>
    </row>
    <row r="122" customFormat="false" ht="15" hidden="false" customHeight="false" outlineLevel="0" collapsed="false">
      <c r="A122" s="60"/>
      <c r="B122" s="59"/>
      <c r="C122" s="59"/>
      <c r="D122" s="59"/>
      <c r="E122" s="59"/>
      <c r="F122" s="61"/>
      <c r="G122" s="59"/>
      <c r="H122" s="59"/>
      <c r="I122" s="59"/>
    </row>
    <row r="123" customFormat="false" ht="15" hidden="false" customHeight="false" outlineLevel="0" collapsed="false">
      <c r="A123" s="60"/>
      <c r="B123" s="59"/>
      <c r="C123" s="59"/>
      <c r="D123" s="59"/>
      <c r="E123" s="59"/>
      <c r="F123" s="61"/>
      <c r="G123" s="59"/>
      <c r="H123" s="59"/>
      <c r="I123" s="59"/>
    </row>
    <row r="124" customFormat="false" ht="15" hidden="false" customHeight="false" outlineLevel="0" collapsed="false">
      <c r="A124" s="60"/>
      <c r="B124" s="59"/>
      <c r="C124" s="59"/>
      <c r="D124" s="59"/>
      <c r="E124" s="59"/>
      <c r="F124" s="61"/>
      <c r="G124" s="59"/>
      <c r="H124" s="59"/>
      <c r="I124" s="59"/>
    </row>
    <row r="125" customFormat="false" ht="15" hidden="false" customHeight="false" outlineLevel="0" collapsed="false">
      <c r="A125" s="60"/>
      <c r="B125" s="59"/>
      <c r="C125" s="59"/>
      <c r="D125" s="59"/>
      <c r="E125" s="59"/>
      <c r="F125" s="61"/>
      <c r="G125" s="59"/>
      <c r="H125" s="59"/>
      <c r="I125" s="59"/>
    </row>
    <row r="126" customFormat="false" ht="15" hidden="false" customHeight="false" outlineLevel="0" collapsed="false">
      <c r="A126" s="60"/>
      <c r="B126" s="59"/>
      <c r="C126" s="59"/>
      <c r="D126" s="59"/>
      <c r="E126" s="59"/>
      <c r="F126" s="61"/>
      <c r="G126" s="59"/>
      <c r="H126" s="59"/>
      <c r="I126" s="59"/>
    </row>
    <row r="127" customFormat="false" ht="15" hidden="false" customHeight="false" outlineLevel="0" collapsed="false">
      <c r="A127" s="60"/>
      <c r="B127" s="59"/>
      <c r="C127" s="59"/>
      <c r="D127" s="59"/>
      <c r="E127" s="59"/>
      <c r="F127" s="61"/>
      <c r="G127" s="59"/>
      <c r="H127" s="59"/>
      <c r="I127" s="59"/>
    </row>
    <row r="128" customFormat="false" ht="15" hidden="false" customHeight="false" outlineLevel="0" collapsed="false">
      <c r="A128" s="60"/>
      <c r="B128" s="59"/>
      <c r="C128" s="59"/>
      <c r="D128" s="59"/>
      <c r="E128" s="59"/>
      <c r="F128" s="61"/>
      <c r="G128" s="59"/>
      <c r="H128" s="59"/>
      <c r="I128" s="59"/>
    </row>
    <row r="129" customFormat="false" ht="15" hidden="false" customHeight="false" outlineLevel="0" collapsed="false">
      <c r="A129" s="60"/>
      <c r="B129" s="59"/>
      <c r="C129" s="59"/>
      <c r="D129" s="59"/>
      <c r="E129" s="59"/>
      <c r="F129" s="61"/>
      <c r="G129" s="59"/>
      <c r="H129" s="59"/>
      <c r="I129" s="59"/>
    </row>
    <row r="130" customFormat="false" ht="15" hidden="false" customHeight="false" outlineLevel="0" collapsed="false">
      <c r="A130" s="60"/>
      <c r="B130" s="59"/>
      <c r="C130" s="59"/>
      <c r="D130" s="59"/>
      <c r="E130" s="59"/>
      <c r="F130" s="61"/>
      <c r="G130" s="59"/>
      <c r="H130" s="59"/>
      <c r="I130" s="59"/>
    </row>
    <row r="131" customFormat="false" ht="15" hidden="false" customHeight="false" outlineLevel="0" collapsed="false">
      <c r="A131" s="60"/>
      <c r="B131" s="59"/>
      <c r="C131" s="59"/>
      <c r="D131" s="59"/>
      <c r="E131" s="59"/>
      <c r="F131" s="61"/>
      <c r="G131" s="59"/>
      <c r="H131" s="59"/>
      <c r="I131" s="59"/>
    </row>
    <row r="132" customFormat="false" ht="15" hidden="false" customHeight="false" outlineLevel="0" collapsed="false">
      <c r="A132" s="60"/>
      <c r="B132" s="59"/>
      <c r="C132" s="59"/>
      <c r="D132" s="59"/>
      <c r="E132" s="59"/>
      <c r="F132" s="61"/>
      <c r="G132" s="59"/>
      <c r="H132" s="59"/>
      <c r="I132" s="59"/>
    </row>
    <row r="133" customFormat="false" ht="15" hidden="false" customHeight="false" outlineLevel="0" collapsed="false">
      <c r="A133" s="60"/>
      <c r="B133" s="59"/>
      <c r="C133" s="59"/>
      <c r="D133" s="59"/>
      <c r="E133" s="59"/>
      <c r="F133" s="61"/>
      <c r="G133" s="59"/>
      <c r="H133" s="59"/>
      <c r="I133" s="59"/>
    </row>
    <row r="134" customFormat="false" ht="15" hidden="false" customHeight="false" outlineLevel="0" collapsed="false">
      <c r="A134" s="60"/>
      <c r="B134" s="59"/>
      <c r="C134" s="59"/>
      <c r="D134" s="59"/>
      <c r="E134" s="59"/>
      <c r="F134" s="61"/>
      <c r="G134" s="59"/>
      <c r="H134" s="59"/>
      <c r="I134" s="59"/>
    </row>
    <row r="135" customFormat="false" ht="15" hidden="false" customHeight="false" outlineLevel="0" collapsed="false">
      <c r="A135" s="60"/>
      <c r="B135" s="59"/>
      <c r="C135" s="59"/>
      <c r="D135" s="59"/>
      <c r="E135" s="59"/>
      <c r="F135" s="61"/>
      <c r="G135" s="59"/>
      <c r="H135" s="59"/>
      <c r="I135" s="59"/>
    </row>
    <row r="136" customFormat="false" ht="15" hidden="false" customHeight="false" outlineLevel="0" collapsed="false">
      <c r="A136" s="60"/>
      <c r="B136" s="59"/>
      <c r="C136" s="59"/>
      <c r="D136" s="59"/>
      <c r="E136" s="59"/>
      <c r="F136" s="61"/>
      <c r="G136" s="59"/>
      <c r="H136" s="59"/>
      <c r="I136" s="59"/>
    </row>
    <row r="137" customFormat="false" ht="15" hidden="false" customHeight="false" outlineLevel="0" collapsed="false">
      <c r="A137" s="60"/>
      <c r="B137" s="59"/>
      <c r="C137" s="59"/>
      <c r="D137" s="59"/>
      <c r="E137" s="59"/>
      <c r="F137" s="61"/>
      <c r="G137" s="59"/>
      <c r="H137" s="59"/>
      <c r="I137" s="59"/>
    </row>
    <row r="138" customFormat="false" ht="15" hidden="false" customHeight="false" outlineLevel="0" collapsed="false">
      <c r="A138" s="60"/>
      <c r="B138" s="59"/>
      <c r="C138" s="59"/>
      <c r="D138" s="59"/>
      <c r="E138" s="59"/>
      <c r="F138" s="61"/>
      <c r="G138" s="59"/>
      <c r="H138" s="59"/>
      <c r="I138" s="59"/>
    </row>
    <row r="139" customFormat="false" ht="15" hidden="false" customHeight="false" outlineLevel="0" collapsed="false">
      <c r="A139" s="60"/>
      <c r="B139" s="59"/>
      <c r="C139" s="59"/>
      <c r="D139" s="59"/>
      <c r="E139" s="59"/>
      <c r="F139" s="61"/>
      <c r="G139" s="59"/>
      <c r="H139" s="59"/>
      <c r="I139" s="59"/>
    </row>
    <row r="140" customFormat="false" ht="15" hidden="false" customHeight="false" outlineLevel="0" collapsed="false">
      <c r="A140" s="60"/>
      <c r="B140" s="59"/>
      <c r="C140" s="59"/>
      <c r="D140" s="59"/>
      <c r="E140" s="59"/>
      <c r="F140" s="61"/>
      <c r="G140" s="59"/>
      <c r="H140" s="59"/>
      <c r="I140" s="59"/>
    </row>
    <row r="141" customFormat="false" ht="15" hidden="false" customHeight="false" outlineLevel="0" collapsed="false">
      <c r="A141" s="60"/>
      <c r="B141" s="59"/>
      <c r="C141" s="59"/>
      <c r="D141" s="59"/>
      <c r="E141" s="59"/>
      <c r="F141" s="61"/>
      <c r="G141" s="59"/>
      <c r="H141" s="59"/>
      <c r="I141" s="59"/>
    </row>
    <row r="142" customFormat="false" ht="15" hidden="false" customHeight="false" outlineLevel="0" collapsed="false">
      <c r="A142" s="60"/>
      <c r="B142" s="59"/>
      <c r="C142" s="59"/>
      <c r="D142" s="59"/>
      <c r="E142" s="59"/>
      <c r="F142" s="61"/>
      <c r="G142" s="59"/>
      <c r="H142" s="59"/>
      <c r="I142" s="59"/>
    </row>
    <row r="143" customFormat="false" ht="15" hidden="false" customHeight="false" outlineLevel="0" collapsed="false">
      <c r="A143" s="60"/>
      <c r="B143" s="59"/>
      <c r="C143" s="59"/>
      <c r="D143" s="59"/>
      <c r="E143" s="59"/>
      <c r="F143" s="61"/>
      <c r="G143" s="59"/>
      <c r="H143" s="59"/>
      <c r="I143" s="59"/>
    </row>
    <row r="144" customFormat="false" ht="15" hidden="false" customHeight="false" outlineLevel="0" collapsed="false">
      <c r="A144" s="60"/>
      <c r="B144" s="59"/>
      <c r="C144" s="59"/>
      <c r="D144" s="59"/>
      <c r="E144" s="59"/>
      <c r="F144" s="61"/>
      <c r="G144" s="59"/>
      <c r="H144" s="59"/>
      <c r="I144" s="59"/>
    </row>
    <row r="145" customFormat="false" ht="15" hidden="false" customHeight="false" outlineLevel="0" collapsed="false">
      <c r="A145" s="60"/>
      <c r="B145" s="59"/>
      <c r="C145" s="59"/>
      <c r="D145" s="59"/>
      <c r="E145" s="59"/>
      <c r="F145" s="61"/>
      <c r="G145" s="59"/>
      <c r="H145" s="59"/>
      <c r="I145" s="59"/>
    </row>
    <row r="146" customFormat="false" ht="15" hidden="false" customHeight="false" outlineLevel="0" collapsed="false">
      <c r="A146" s="60"/>
      <c r="B146" s="59"/>
      <c r="C146" s="59"/>
      <c r="D146" s="59"/>
      <c r="E146" s="59"/>
      <c r="F146" s="61"/>
      <c r="G146" s="59"/>
      <c r="H146" s="59"/>
      <c r="I146" s="59"/>
    </row>
    <row r="147" customFormat="false" ht="15" hidden="false" customHeight="false" outlineLevel="0" collapsed="false">
      <c r="A147" s="60"/>
      <c r="B147" s="59"/>
      <c r="C147" s="59"/>
      <c r="D147" s="59"/>
      <c r="E147" s="59"/>
      <c r="F147" s="61"/>
      <c r="G147" s="59"/>
      <c r="H147" s="59"/>
      <c r="I147" s="59"/>
    </row>
    <row r="148" customFormat="false" ht="15" hidden="false" customHeight="false" outlineLevel="0" collapsed="false">
      <c r="A148" s="60"/>
      <c r="B148" s="59"/>
      <c r="C148" s="59"/>
      <c r="D148" s="59"/>
      <c r="E148" s="59"/>
      <c r="F148" s="61"/>
      <c r="G148" s="59"/>
      <c r="H148" s="59"/>
      <c r="I148" s="59"/>
    </row>
    <row r="149" customFormat="false" ht="15" hidden="false" customHeight="false" outlineLevel="0" collapsed="false">
      <c r="A149" s="60"/>
      <c r="B149" s="59"/>
      <c r="C149" s="59"/>
      <c r="D149" s="59"/>
      <c r="E149" s="59"/>
      <c r="F149" s="61"/>
      <c r="G149" s="59"/>
      <c r="H149" s="59"/>
      <c r="I149" s="59"/>
    </row>
    <row r="150" customFormat="false" ht="15" hidden="false" customHeight="false" outlineLevel="0" collapsed="false">
      <c r="A150" s="60"/>
      <c r="B150" s="59"/>
      <c r="C150" s="59"/>
      <c r="D150" s="59"/>
      <c r="E150" s="59"/>
      <c r="F150" s="61"/>
      <c r="G150" s="59"/>
      <c r="H150" s="59"/>
      <c r="I150" s="59"/>
    </row>
    <row r="151" customFormat="false" ht="15" hidden="false" customHeight="false" outlineLevel="0" collapsed="false">
      <c r="A151" s="60"/>
      <c r="B151" s="59"/>
      <c r="C151" s="59"/>
      <c r="D151" s="59"/>
      <c r="E151" s="59"/>
      <c r="F151" s="61"/>
      <c r="G151" s="59"/>
      <c r="H151" s="59"/>
      <c r="I151" s="59"/>
    </row>
    <row r="152" customFormat="false" ht="15" hidden="false" customHeight="false" outlineLevel="0" collapsed="false">
      <c r="A152" s="60"/>
      <c r="B152" s="59"/>
      <c r="C152" s="59"/>
      <c r="D152" s="59"/>
      <c r="E152" s="59"/>
      <c r="F152" s="61"/>
      <c r="G152" s="59"/>
      <c r="H152" s="59"/>
      <c r="I152" s="59"/>
    </row>
    <row r="153" customFormat="false" ht="15" hidden="false" customHeight="false" outlineLevel="0" collapsed="false">
      <c r="A153" s="60"/>
      <c r="B153" s="59"/>
      <c r="C153" s="59"/>
      <c r="D153" s="59"/>
      <c r="E153" s="59"/>
      <c r="F153" s="61"/>
      <c r="G153" s="59"/>
      <c r="H153" s="59"/>
      <c r="I153" s="59"/>
    </row>
    <row r="154" customFormat="false" ht="15" hidden="false" customHeight="false" outlineLevel="0" collapsed="false">
      <c r="A154" s="60"/>
      <c r="B154" s="59"/>
      <c r="C154" s="59"/>
      <c r="D154" s="59"/>
      <c r="E154" s="59"/>
      <c r="F154" s="61"/>
      <c r="G154" s="59"/>
      <c r="H154" s="59"/>
      <c r="I154" s="59"/>
    </row>
    <row r="155" customFormat="false" ht="15" hidden="false" customHeight="false" outlineLevel="0" collapsed="false">
      <c r="A155" s="60"/>
      <c r="B155" s="59"/>
      <c r="C155" s="59"/>
      <c r="D155" s="59"/>
      <c r="E155" s="59"/>
      <c r="F155" s="61"/>
      <c r="G155" s="59"/>
      <c r="H155" s="59"/>
      <c r="I155" s="59"/>
    </row>
    <row r="156" customFormat="false" ht="15" hidden="false" customHeight="false" outlineLevel="0" collapsed="false">
      <c r="A156" s="60"/>
      <c r="B156" s="59"/>
      <c r="C156" s="59"/>
      <c r="D156" s="59"/>
      <c r="E156" s="59"/>
      <c r="F156" s="61"/>
      <c r="G156" s="59"/>
      <c r="H156" s="59"/>
      <c r="I156" s="59"/>
    </row>
    <row r="157" customFormat="false" ht="15" hidden="false" customHeight="false" outlineLevel="0" collapsed="false">
      <c r="A157" s="60"/>
      <c r="B157" s="59"/>
      <c r="C157" s="59"/>
      <c r="D157" s="59"/>
      <c r="E157" s="59"/>
      <c r="F157" s="61"/>
      <c r="G157" s="59"/>
      <c r="H157" s="59"/>
      <c r="I157" s="59"/>
    </row>
    <row r="158" customFormat="false" ht="15" hidden="false" customHeight="false" outlineLevel="0" collapsed="false">
      <c r="A158" s="60"/>
      <c r="B158" s="59"/>
      <c r="C158" s="59"/>
      <c r="D158" s="59"/>
      <c r="E158" s="59"/>
      <c r="F158" s="61"/>
      <c r="G158" s="59"/>
      <c r="H158" s="59"/>
      <c r="I158" s="59"/>
    </row>
    <row r="159" customFormat="false" ht="15" hidden="false" customHeight="false" outlineLevel="0" collapsed="false">
      <c r="A159" s="60"/>
      <c r="B159" s="59"/>
      <c r="C159" s="59"/>
      <c r="D159" s="59"/>
      <c r="E159" s="59"/>
      <c r="F159" s="61"/>
      <c r="G159" s="59"/>
      <c r="H159" s="59"/>
      <c r="I159" s="59"/>
    </row>
    <row r="160" customFormat="false" ht="15" hidden="false" customHeight="false" outlineLevel="0" collapsed="false">
      <c r="A160" s="60"/>
      <c r="B160" s="59"/>
      <c r="C160" s="59"/>
      <c r="D160" s="59"/>
      <c r="E160" s="59"/>
      <c r="F160" s="61"/>
      <c r="G160" s="59"/>
      <c r="H160" s="59"/>
      <c r="I160" s="59"/>
    </row>
    <row r="161" customFormat="false" ht="15" hidden="false" customHeight="false" outlineLevel="0" collapsed="false">
      <c r="A161" s="60"/>
      <c r="B161" s="59"/>
      <c r="C161" s="59"/>
      <c r="D161" s="59"/>
      <c r="E161" s="59"/>
      <c r="F161" s="61"/>
      <c r="G161" s="59"/>
      <c r="H161" s="59"/>
      <c r="I161" s="59"/>
    </row>
    <row r="162" customFormat="false" ht="15" hidden="false" customHeight="false" outlineLevel="0" collapsed="false">
      <c r="A162" s="60"/>
      <c r="B162" s="59"/>
      <c r="C162" s="59"/>
      <c r="D162" s="59"/>
      <c r="E162" s="59"/>
      <c r="F162" s="61"/>
      <c r="G162" s="59"/>
      <c r="H162" s="59"/>
      <c r="I162" s="59"/>
    </row>
    <row r="163" customFormat="false" ht="15" hidden="false" customHeight="false" outlineLevel="0" collapsed="false">
      <c r="A163" s="60"/>
      <c r="B163" s="59"/>
      <c r="C163" s="59"/>
      <c r="D163" s="59"/>
      <c r="E163" s="59"/>
      <c r="F163" s="61"/>
      <c r="G163" s="59"/>
      <c r="H163" s="59"/>
      <c r="I163" s="59"/>
    </row>
    <row r="164" customFormat="false" ht="15" hidden="false" customHeight="false" outlineLevel="0" collapsed="false">
      <c r="A164" s="60"/>
      <c r="B164" s="59"/>
      <c r="C164" s="59"/>
      <c r="D164" s="59"/>
      <c r="E164" s="59"/>
      <c r="F164" s="61"/>
      <c r="G164" s="59"/>
      <c r="H164" s="59"/>
      <c r="I164" s="59"/>
    </row>
    <row r="165" customFormat="false" ht="15" hidden="false" customHeight="false" outlineLevel="0" collapsed="false">
      <c r="A165" s="60"/>
      <c r="B165" s="59"/>
      <c r="C165" s="59"/>
      <c r="D165" s="59"/>
      <c r="E165" s="59"/>
      <c r="F165" s="61"/>
      <c r="G165" s="59"/>
      <c r="H165" s="59"/>
      <c r="I165" s="59"/>
    </row>
    <row r="166" customFormat="false" ht="15" hidden="false" customHeight="false" outlineLevel="0" collapsed="false">
      <c r="A166" s="60"/>
      <c r="B166" s="59"/>
      <c r="C166" s="59"/>
      <c r="D166" s="59"/>
      <c r="E166" s="59"/>
      <c r="F166" s="61"/>
      <c r="G166" s="59"/>
      <c r="H166" s="59"/>
      <c r="I166" s="59"/>
    </row>
    <row r="167" customFormat="false" ht="15" hidden="false" customHeight="false" outlineLevel="0" collapsed="false">
      <c r="A167" s="60"/>
      <c r="B167" s="59"/>
      <c r="C167" s="59"/>
      <c r="D167" s="59"/>
      <c r="E167" s="59"/>
      <c r="F167" s="61"/>
      <c r="G167" s="59"/>
      <c r="H167" s="59"/>
      <c r="I167" s="59"/>
    </row>
    <row r="168" customFormat="false" ht="15" hidden="false" customHeight="false" outlineLevel="0" collapsed="false">
      <c r="A168" s="60"/>
      <c r="B168" s="59"/>
      <c r="C168" s="59"/>
      <c r="D168" s="59"/>
      <c r="E168" s="59"/>
      <c r="F168" s="61"/>
      <c r="G168" s="59"/>
      <c r="H168" s="59"/>
      <c r="I168" s="59"/>
    </row>
    <row r="169" customFormat="false" ht="15" hidden="false" customHeight="false" outlineLevel="0" collapsed="false">
      <c r="A169" s="60"/>
      <c r="B169" s="59"/>
      <c r="C169" s="59"/>
      <c r="D169" s="59"/>
      <c r="E169" s="59"/>
      <c r="F169" s="61"/>
      <c r="G169" s="59"/>
      <c r="H169" s="59"/>
      <c r="I169" s="59"/>
    </row>
    <row r="170" customFormat="false" ht="15" hidden="false" customHeight="false" outlineLevel="0" collapsed="false">
      <c r="A170" s="60"/>
      <c r="B170" s="59"/>
      <c r="C170" s="59"/>
      <c r="D170" s="59"/>
      <c r="E170" s="59"/>
      <c r="F170" s="61"/>
      <c r="G170" s="59"/>
      <c r="H170" s="59"/>
      <c r="I170" s="59"/>
    </row>
    <row r="171" customFormat="false" ht="15" hidden="false" customHeight="false" outlineLevel="0" collapsed="false">
      <c r="A171" s="60"/>
      <c r="B171" s="59"/>
      <c r="C171" s="59"/>
      <c r="D171" s="59"/>
      <c r="E171" s="59"/>
      <c r="F171" s="61"/>
      <c r="G171" s="59"/>
      <c r="H171" s="59"/>
      <c r="I171" s="59"/>
    </row>
    <row r="172" customFormat="false" ht="15" hidden="false" customHeight="false" outlineLevel="0" collapsed="false">
      <c r="A172" s="60"/>
      <c r="B172" s="59"/>
      <c r="C172" s="59"/>
      <c r="D172" s="59"/>
      <c r="E172" s="59"/>
      <c r="F172" s="61"/>
      <c r="G172" s="59"/>
      <c r="H172" s="59"/>
      <c r="I172" s="59"/>
    </row>
    <row r="173" customFormat="false" ht="15" hidden="false" customHeight="false" outlineLevel="0" collapsed="false">
      <c r="A173" s="60"/>
      <c r="B173" s="59"/>
      <c r="C173" s="59"/>
      <c r="D173" s="59"/>
      <c r="E173" s="59"/>
      <c r="F173" s="61"/>
      <c r="G173" s="59"/>
      <c r="H173" s="59"/>
      <c r="I173" s="59"/>
    </row>
    <row r="174" customFormat="false" ht="15" hidden="false" customHeight="false" outlineLevel="0" collapsed="false">
      <c r="A174" s="60"/>
      <c r="B174" s="59"/>
      <c r="C174" s="59"/>
      <c r="D174" s="59"/>
      <c r="E174" s="59"/>
      <c r="F174" s="61"/>
      <c r="G174" s="59"/>
      <c r="H174" s="59"/>
      <c r="I174" s="59"/>
    </row>
    <row r="175" customFormat="false" ht="15" hidden="false" customHeight="false" outlineLevel="0" collapsed="false">
      <c r="A175" s="60"/>
      <c r="B175" s="59"/>
      <c r="C175" s="59"/>
      <c r="D175" s="59"/>
      <c r="E175" s="59"/>
      <c r="F175" s="61"/>
      <c r="G175" s="59"/>
      <c r="H175" s="59"/>
      <c r="I175" s="59"/>
    </row>
    <row r="176" customFormat="false" ht="15" hidden="false" customHeight="false" outlineLevel="0" collapsed="false">
      <c r="A176" s="60"/>
      <c r="B176" s="59"/>
      <c r="C176" s="59"/>
      <c r="D176" s="59"/>
      <c r="E176" s="59"/>
      <c r="F176" s="61"/>
      <c r="G176" s="59"/>
      <c r="H176" s="59"/>
      <c r="I176" s="59"/>
    </row>
    <row r="177" customFormat="false" ht="15" hidden="false" customHeight="false" outlineLevel="0" collapsed="false">
      <c r="A177" s="60"/>
      <c r="B177" s="59"/>
      <c r="C177" s="59"/>
      <c r="D177" s="59"/>
      <c r="E177" s="59"/>
      <c r="F177" s="61"/>
      <c r="G177" s="59"/>
      <c r="H177" s="59"/>
      <c r="I177" s="59"/>
    </row>
    <row r="178" customFormat="false" ht="15" hidden="false" customHeight="false" outlineLevel="0" collapsed="false">
      <c r="A178" s="60"/>
      <c r="B178" s="59"/>
      <c r="C178" s="59"/>
      <c r="D178" s="59"/>
      <c r="E178" s="59"/>
      <c r="F178" s="61"/>
      <c r="G178" s="59"/>
      <c r="H178" s="59"/>
      <c r="I178" s="59"/>
    </row>
    <row r="179" customFormat="false" ht="15" hidden="false" customHeight="false" outlineLevel="0" collapsed="false">
      <c r="A179" s="60"/>
      <c r="B179" s="59"/>
      <c r="C179" s="59"/>
      <c r="D179" s="59"/>
      <c r="E179" s="59"/>
      <c r="F179" s="61"/>
      <c r="G179" s="59"/>
      <c r="H179" s="59"/>
      <c r="I179" s="59"/>
    </row>
    <row r="180" customFormat="false" ht="15" hidden="false" customHeight="false" outlineLevel="0" collapsed="false">
      <c r="A180" s="60"/>
      <c r="B180" s="59"/>
      <c r="C180" s="59"/>
      <c r="D180" s="59"/>
      <c r="E180" s="59"/>
      <c r="F180" s="61"/>
      <c r="G180" s="59"/>
      <c r="H180" s="59"/>
      <c r="I180" s="59"/>
    </row>
    <row r="181" customFormat="false" ht="15" hidden="false" customHeight="false" outlineLevel="0" collapsed="false">
      <c r="A181" s="60"/>
      <c r="B181" s="59"/>
      <c r="C181" s="59"/>
      <c r="D181" s="59"/>
      <c r="E181" s="59"/>
      <c r="F181" s="61"/>
      <c r="G181" s="59"/>
      <c r="H181" s="59"/>
      <c r="I181" s="59"/>
    </row>
    <row r="182" customFormat="false" ht="15" hidden="false" customHeight="false" outlineLevel="0" collapsed="false">
      <c r="A182" s="60"/>
      <c r="B182" s="59"/>
      <c r="C182" s="59"/>
      <c r="D182" s="59"/>
      <c r="E182" s="59"/>
      <c r="F182" s="61"/>
      <c r="G182" s="59"/>
      <c r="H182" s="59"/>
      <c r="I182" s="59"/>
    </row>
    <row r="183" customFormat="false" ht="15" hidden="false" customHeight="false" outlineLevel="0" collapsed="false">
      <c r="A183" s="60"/>
      <c r="B183" s="59"/>
      <c r="C183" s="59"/>
      <c r="D183" s="59"/>
      <c r="E183" s="59"/>
      <c r="F183" s="61"/>
      <c r="G183" s="59"/>
      <c r="H183" s="59"/>
      <c r="I183" s="59"/>
    </row>
    <row r="184" customFormat="false" ht="15" hidden="false" customHeight="false" outlineLevel="0" collapsed="false">
      <c r="A184" s="60"/>
      <c r="B184" s="59"/>
      <c r="C184" s="59"/>
      <c r="D184" s="59"/>
      <c r="E184" s="59"/>
      <c r="F184" s="61"/>
      <c r="G184" s="59"/>
      <c r="H184" s="59"/>
      <c r="I184" s="59"/>
    </row>
    <row r="185" customFormat="false" ht="15" hidden="false" customHeight="false" outlineLevel="0" collapsed="false">
      <c r="A185" s="60"/>
      <c r="B185" s="59"/>
      <c r="C185" s="59"/>
      <c r="D185" s="59"/>
      <c r="E185" s="59"/>
      <c r="F185" s="61"/>
      <c r="G185" s="59"/>
      <c r="H185" s="59"/>
      <c r="I185" s="59"/>
    </row>
    <row r="186" customFormat="false" ht="15" hidden="false" customHeight="false" outlineLevel="0" collapsed="false">
      <c r="A186" s="60"/>
      <c r="B186" s="59"/>
      <c r="C186" s="59"/>
      <c r="D186" s="59"/>
      <c r="E186" s="59"/>
      <c r="F186" s="61"/>
      <c r="G186" s="59"/>
      <c r="H186" s="59"/>
      <c r="I186" s="59"/>
    </row>
    <row r="187" customFormat="false" ht="15" hidden="false" customHeight="false" outlineLevel="0" collapsed="false">
      <c r="A187" s="60"/>
      <c r="B187" s="59"/>
      <c r="C187" s="59"/>
      <c r="D187" s="59"/>
      <c r="E187" s="59"/>
      <c r="F187" s="61"/>
      <c r="G187" s="59"/>
      <c r="H187" s="59"/>
      <c r="I187" s="59"/>
    </row>
    <row r="188" customFormat="false" ht="15" hidden="false" customHeight="false" outlineLevel="0" collapsed="false">
      <c r="A188" s="60"/>
      <c r="B188" s="59"/>
      <c r="C188" s="59"/>
      <c r="D188" s="59"/>
      <c r="E188" s="59"/>
      <c r="F188" s="61"/>
      <c r="G188" s="59"/>
      <c r="H188" s="59"/>
      <c r="I188" s="59"/>
    </row>
    <row r="189" customFormat="false" ht="15" hidden="false" customHeight="false" outlineLevel="0" collapsed="false">
      <c r="A189" s="60"/>
      <c r="B189" s="59"/>
      <c r="C189" s="59"/>
      <c r="D189" s="59"/>
      <c r="E189" s="59"/>
      <c r="F189" s="61"/>
      <c r="G189" s="59"/>
      <c r="H189" s="59"/>
      <c r="I189" s="59"/>
    </row>
    <row r="190" customFormat="false" ht="15" hidden="false" customHeight="false" outlineLevel="0" collapsed="false">
      <c r="A190" s="60"/>
      <c r="B190" s="59"/>
      <c r="C190" s="59"/>
      <c r="D190" s="59"/>
      <c r="E190" s="59"/>
      <c r="F190" s="61"/>
      <c r="G190" s="59"/>
      <c r="H190" s="59"/>
      <c r="I190" s="59"/>
    </row>
    <row r="191" customFormat="false" ht="15" hidden="false" customHeight="false" outlineLevel="0" collapsed="false">
      <c r="A191" s="60"/>
      <c r="B191" s="59"/>
      <c r="C191" s="59"/>
      <c r="D191" s="59"/>
      <c r="E191" s="59"/>
      <c r="F191" s="61"/>
      <c r="G191" s="59"/>
      <c r="H191" s="59"/>
      <c r="I191" s="59"/>
    </row>
    <row r="192" customFormat="false" ht="15" hidden="false" customHeight="false" outlineLevel="0" collapsed="false">
      <c r="A192" s="60"/>
      <c r="B192" s="59"/>
      <c r="C192" s="59"/>
      <c r="D192" s="59"/>
      <c r="E192" s="59"/>
      <c r="F192" s="61"/>
      <c r="G192" s="59"/>
      <c r="H192" s="59"/>
      <c r="I192" s="59"/>
    </row>
    <row r="193" customFormat="false" ht="15" hidden="false" customHeight="false" outlineLevel="0" collapsed="false">
      <c r="A193" s="60"/>
      <c r="B193" s="59"/>
      <c r="C193" s="59"/>
      <c r="D193" s="59"/>
      <c r="E193" s="59"/>
      <c r="F193" s="61"/>
      <c r="G193" s="59"/>
      <c r="H193" s="59"/>
      <c r="I193" s="59"/>
    </row>
    <row r="194" customFormat="false" ht="15" hidden="false" customHeight="false" outlineLevel="0" collapsed="false">
      <c r="A194" s="60"/>
      <c r="B194" s="59"/>
      <c r="C194" s="59"/>
      <c r="D194" s="59"/>
      <c r="E194" s="59"/>
      <c r="F194" s="61"/>
      <c r="G194" s="59"/>
      <c r="H194" s="59"/>
      <c r="I194" s="59"/>
    </row>
    <row r="195" customFormat="false" ht="15" hidden="false" customHeight="false" outlineLevel="0" collapsed="false">
      <c r="A195" s="60"/>
      <c r="B195" s="59"/>
      <c r="C195" s="59"/>
      <c r="D195" s="59"/>
      <c r="E195" s="59"/>
      <c r="F195" s="61"/>
      <c r="G195" s="59"/>
      <c r="H195" s="59"/>
      <c r="I195" s="59"/>
    </row>
    <row r="196" customFormat="false" ht="15" hidden="false" customHeight="false" outlineLevel="0" collapsed="false">
      <c r="A196" s="60"/>
      <c r="B196" s="59"/>
      <c r="C196" s="59"/>
      <c r="D196" s="59"/>
      <c r="E196" s="59"/>
      <c r="F196" s="61"/>
      <c r="G196" s="59"/>
      <c r="H196" s="59"/>
      <c r="I196" s="59"/>
    </row>
    <row r="197" customFormat="false" ht="15" hidden="false" customHeight="false" outlineLevel="0" collapsed="false">
      <c r="A197" s="60"/>
      <c r="B197" s="59"/>
      <c r="C197" s="59"/>
      <c r="D197" s="59"/>
      <c r="E197" s="59"/>
      <c r="F197" s="61"/>
      <c r="G197" s="59"/>
      <c r="H197" s="59"/>
      <c r="I197" s="59"/>
    </row>
    <row r="198" customFormat="false" ht="15" hidden="false" customHeight="false" outlineLevel="0" collapsed="false">
      <c r="A198" s="60"/>
      <c r="B198" s="59"/>
      <c r="C198" s="59"/>
      <c r="D198" s="59"/>
      <c r="E198" s="59"/>
      <c r="F198" s="61"/>
      <c r="G198" s="59"/>
      <c r="H198" s="59"/>
      <c r="I198" s="59"/>
    </row>
    <row r="199" customFormat="false" ht="15" hidden="false" customHeight="false" outlineLevel="0" collapsed="false">
      <c r="A199" s="60"/>
      <c r="B199" s="59"/>
      <c r="C199" s="59"/>
      <c r="D199" s="59"/>
      <c r="E199" s="59"/>
      <c r="F199" s="61"/>
      <c r="G199" s="59"/>
      <c r="H199" s="59"/>
      <c r="I199" s="59"/>
    </row>
    <row r="200" customFormat="false" ht="15" hidden="false" customHeight="false" outlineLevel="0" collapsed="false">
      <c r="A200" s="60"/>
      <c r="B200" s="59"/>
      <c r="C200" s="59"/>
      <c r="D200" s="59"/>
      <c r="E200" s="59"/>
      <c r="F200" s="61"/>
      <c r="G200" s="59"/>
      <c r="H200" s="59"/>
      <c r="I200" s="59"/>
    </row>
    <row r="201" customFormat="false" ht="15" hidden="false" customHeight="false" outlineLevel="0" collapsed="false">
      <c r="A201" s="60"/>
      <c r="B201" s="59"/>
      <c r="C201" s="59"/>
      <c r="D201" s="59"/>
      <c r="E201" s="59"/>
      <c r="F201" s="61"/>
      <c r="G201" s="59"/>
      <c r="H201" s="59"/>
      <c r="I201" s="59"/>
    </row>
    <row r="202" customFormat="false" ht="15" hidden="false" customHeight="false" outlineLevel="0" collapsed="false">
      <c r="A202" s="60"/>
      <c r="B202" s="59"/>
      <c r="C202" s="59"/>
      <c r="D202" s="59"/>
      <c r="E202" s="59"/>
      <c r="F202" s="61"/>
      <c r="G202" s="59"/>
      <c r="H202" s="59"/>
      <c r="I202" s="59"/>
    </row>
    <row r="203" customFormat="false" ht="15" hidden="false" customHeight="false" outlineLevel="0" collapsed="false">
      <c r="A203" s="60"/>
      <c r="B203" s="59"/>
      <c r="C203" s="59"/>
      <c r="D203" s="59"/>
      <c r="E203" s="59"/>
      <c r="F203" s="61"/>
      <c r="G203" s="59"/>
      <c r="H203" s="59"/>
      <c r="I203" s="59"/>
    </row>
    <row r="204" customFormat="false" ht="15" hidden="false" customHeight="false" outlineLevel="0" collapsed="false">
      <c r="A204" s="60"/>
      <c r="B204" s="59"/>
      <c r="C204" s="59"/>
      <c r="D204" s="59"/>
      <c r="E204" s="59"/>
      <c r="F204" s="61"/>
      <c r="G204" s="59"/>
      <c r="H204" s="59"/>
      <c r="I204" s="59"/>
    </row>
    <row r="205" customFormat="false" ht="15" hidden="false" customHeight="false" outlineLevel="0" collapsed="false">
      <c r="A205" s="60"/>
      <c r="B205" s="59"/>
      <c r="C205" s="59"/>
      <c r="D205" s="59"/>
      <c r="E205" s="59"/>
      <c r="F205" s="61"/>
      <c r="G205" s="59"/>
      <c r="H205" s="59"/>
      <c r="I205" s="59"/>
    </row>
    <row r="206" customFormat="false" ht="15" hidden="false" customHeight="false" outlineLevel="0" collapsed="false">
      <c r="A206" s="60"/>
      <c r="B206" s="59"/>
      <c r="C206" s="59"/>
      <c r="D206" s="59"/>
      <c r="E206" s="59"/>
      <c r="F206" s="61"/>
      <c r="G206" s="59"/>
      <c r="H206" s="59"/>
      <c r="I206" s="59"/>
    </row>
    <row r="207" customFormat="false" ht="15" hidden="false" customHeight="false" outlineLevel="0" collapsed="false">
      <c r="A207" s="60"/>
      <c r="B207" s="59"/>
      <c r="C207" s="59"/>
      <c r="D207" s="59"/>
      <c r="E207" s="59"/>
      <c r="F207" s="61"/>
      <c r="G207" s="59"/>
      <c r="H207" s="59"/>
      <c r="I207" s="59"/>
    </row>
    <row r="208" customFormat="false" ht="15" hidden="false" customHeight="false" outlineLevel="0" collapsed="false">
      <c r="A208" s="60"/>
      <c r="B208" s="59"/>
      <c r="C208" s="59"/>
      <c r="D208" s="59"/>
      <c r="E208" s="59"/>
      <c r="F208" s="61"/>
      <c r="G208" s="59"/>
      <c r="H208" s="59"/>
      <c r="I208" s="59"/>
    </row>
    <row r="209" customFormat="false" ht="15" hidden="false" customHeight="false" outlineLevel="0" collapsed="false">
      <c r="A209" s="60"/>
      <c r="B209" s="59"/>
      <c r="C209" s="59"/>
      <c r="D209" s="59"/>
      <c r="E209" s="59"/>
      <c r="F209" s="61"/>
      <c r="G209" s="59"/>
      <c r="H209" s="59"/>
      <c r="I209" s="59"/>
    </row>
    <row r="210" customFormat="false" ht="15" hidden="false" customHeight="false" outlineLevel="0" collapsed="false">
      <c r="A210" s="60"/>
      <c r="B210" s="59"/>
      <c r="C210" s="59"/>
      <c r="D210" s="59"/>
      <c r="E210" s="59"/>
      <c r="F210" s="61"/>
      <c r="G210" s="59"/>
      <c r="H210" s="59"/>
      <c r="I210" s="59"/>
    </row>
    <row r="211" customFormat="false" ht="15" hidden="false" customHeight="false" outlineLevel="0" collapsed="false">
      <c r="A211" s="60"/>
      <c r="B211" s="59"/>
      <c r="C211" s="59"/>
      <c r="D211" s="59"/>
      <c r="E211" s="59"/>
      <c r="F211" s="61"/>
      <c r="G211" s="59"/>
      <c r="H211" s="59"/>
      <c r="I211" s="59"/>
    </row>
  </sheetData>
  <mergeCells count="3">
    <mergeCell ref="A2:I2"/>
    <mergeCell ref="A3:I3"/>
    <mergeCell ref="A7:B7"/>
  </mergeCells>
  <dataValidations count="4">
    <dataValidation allowBlank="true" errorStyle="stop" operator="between" showDropDown="false" showErrorMessage="false" showInputMessage="false" sqref="B12:B211" type="list">
      <formula1>'Price Data'!$A$59:$A$81</formula1>
      <formula2>0</formula2>
    </dataValidation>
    <dataValidation allowBlank="true" errorStyle="stop" operator="between" showDropDown="false" showErrorMessage="false" showInputMessage="false" sqref="E12:E211" type="list">
      <formula1>"Materials,Labor,Deposit,Permit,Tools &amp; rental,Other"</formula1>
      <formula2>0</formula2>
    </dataValidation>
    <dataValidation allowBlank="true" errorStyle="stop" operator="between" showDropDown="false" showErrorMessage="false" showInputMessage="false" sqref="G12:G211" type="list">
      <formula1>"Card,Cash,Check,Bank transfer,Financing"</formula1>
      <formula2>0</formula2>
    </dataValidation>
    <dataValidation allowBlank="true" errorStyle="stop" operator="between" showDropDown="false" showErrorMessage="false" showInputMessage="false" sqref="H12:H211" type="list">
      <formula1>"Yes,No"</formula1>
      <formula2>0</formula2>
    </dataValidation>
  </dataValidations>
  <hyperlinks>
    <hyperlink ref="C8" r:id="rId1" display="Buying materials yourself? Shop at Lowe's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7A55"/>
    <pageSetUpPr fitToPage="true"/>
  </sheetPr>
  <dimension ref="A1:L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7" min="4" style="0" width="13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0" min="10" style="0" width="9"/>
    <col collapsed="false" customWidth="true" hidden="false" outlineLevel="0" max="11" min="11" style="0" width="30"/>
    <col collapsed="false" customWidth="true" hidden="false" outlineLevel="0" max="12" min="12" style="0" width="40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3.75" hidden="false" customHeight="true" outlineLevel="0" collapsed="false">
      <c r="A2" s="2" t="s">
        <v>195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9.5" hidden="false" customHeight="true" outlineLevel="0" collapsed="false">
      <c r="A3" s="3" t="s">
        <v>196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customFormat="false" ht="27.75" hidden="false" customHeight="true" outlineLevel="0" collapsed="false">
      <c r="A6" s="35" t="s">
        <v>197</v>
      </c>
      <c r="B6" s="35" t="s">
        <v>198</v>
      </c>
      <c r="C6" s="35" t="s">
        <v>199</v>
      </c>
      <c r="D6" s="35" t="s">
        <v>200</v>
      </c>
      <c r="E6" s="35" t="s">
        <v>201</v>
      </c>
      <c r="F6" s="35" t="s">
        <v>202</v>
      </c>
      <c r="G6" s="35" t="s">
        <v>203</v>
      </c>
      <c r="H6" s="35" t="s">
        <v>204</v>
      </c>
      <c r="I6" s="35" t="s">
        <v>205</v>
      </c>
      <c r="J6" s="35" t="s">
        <v>206</v>
      </c>
      <c r="K6" s="35" t="s">
        <v>169</v>
      </c>
      <c r="L6" s="35" t="s">
        <v>207</v>
      </c>
    </row>
    <row r="7" customFormat="false" ht="19.5" hidden="false" customHeight="true" outlineLevel="0" collapsed="false">
      <c r="A7" s="64" t="n">
        <v>1</v>
      </c>
      <c r="B7" s="36" t="s">
        <v>208</v>
      </c>
      <c r="C7" s="59"/>
      <c r="D7" s="60"/>
      <c r="E7" s="60"/>
      <c r="F7" s="60"/>
      <c r="G7" s="59" t="s">
        <v>209</v>
      </c>
      <c r="H7" s="59" t="s">
        <v>69</v>
      </c>
      <c r="I7" s="60"/>
      <c r="J7" s="59"/>
      <c r="K7" s="59"/>
      <c r="L7" s="45" t="s">
        <v>210</v>
      </c>
    </row>
    <row r="8" customFormat="false" ht="19.5" hidden="false" customHeight="true" outlineLevel="0" collapsed="false">
      <c r="A8" s="64" t="n">
        <v>2</v>
      </c>
      <c r="B8" s="36" t="s">
        <v>211</v>
      </c>
      <c r="C8" s="59"/>
      <c r="D8" s="60"/>
      <c r="E8" s="60"/>
      <c r="F8" s="60"/>
      <c r="G8" s="59" t="s">
        <v>209</v>
      </c>
      <c r="H8" s="59" t="s">
        <v>69</v>
      </c>
      <c r="I8" s="60"/>
      <c r="J8" s="59"/>
      <c r="K8" s="59"/>
      <c r="L8" s="45" t="s">
        <v>212</v>
      </c>
    </row>
    <row r="9" customFormat="false" ht="19.5" hidden="false" customHeight="true" outlineLevel="0" collapsed="false">
      <c r="A9" s="64" t="n">
        <v>3</v>
      </c>
      <c r="B9" s="36" t="s">
        <v>213</v>
      </c>
      <c r="C9" s="59"/>
      <c r="D9" s="60"/>
      <c r="E9" s="60"/>
      <c r="F9" s="60"/>
      <c r="G9" s="59" t="s">
        <v>209</v>
      </c>
      <c r="H9" s="59" t="s">
        <v>69</v>
      </c>
      <c r="I9" s="60"/>
      <c r="J9" s="59"/>
      <c r="K9" s="59"/>
      <c r="L9" s="45" t="s">
        <v>214</v>
      </c>
    </row>
    <row r="10" customFormat="false" ht="19.5" hidden="false" customHeight="true" outlineLevel="0" collapsed="false">
      <c r="A10" s="64" t="n">
        <v>4</v>
      </c>
      <c r="B10" s="36" t="s">
        <v>84</v>
      </c>
      <c r="C10" s="59"/>
      <c r="D10" s="60"/>
      <c r="E10" s="60"/>
      <c r="F10" s="60"/>
      <c r="G10" s="59" t="s">
        <v>209</v>
      </c>
      <c r="H10" s="59" t="s">
        <v>65</v>
      </c>
      <c r="I10" s="60"/>
      <c r="J10" s="59"/>
      <c r="K10" s="59" t="s">
        <v>215</v>
      </c>
      <c r="L10" s="45" t="s">
        <v>123</v>
      </c>
    </row>
    <row r="11" customFormat="false" ht="19.5" hidden="false" customHeight="true" outlineLevel="0" collapsed="false">
      <c r="A11" s="64" t="n">
        <v>5</v>
      </c>
      <c r="B11" s="36" t="s">
        <v>216</v>
      </c>
      <c r="C11" s="59"/>
      <c r="D11" s="60"/>
      <c r="E11" s="60"/>
      <c r="F11" s="60"/>
      <c r="G11" s="59" t="s">
        <v>209</v>
      </c>
      <c r="H11" s="59" t="s">
        <v>69</v>
      </c>
      <c r="I11" s="60"/>
      <c r="J11" s="59"/>
      <c r="K11" s="59"/>
      <c r="L11" s="45" t="s">
        <v>217</v>
      </c>
    </row>
    <row r="12" customFormat="false" ht="19.5" hidden="false" customHeight="true" outlineLevel="0" collapsed="false">
      <c r="A12" s="64" t="n">
        <v>6</v>
      </c>
      <c r="B12" s="36" t="s">
        <v>218</v>
      </c>
      <c r="C12" s="59"/>
      <c r="D12" s="60"/>
      <c r="E12" s="60"/>
      <c r="F12" s="60"/>
      <c r="G12" s="59" t="s">
        <v>209</v>
      </c>
      <c r="H12" s="59" t="s">
        <v>65</v>
      </c>
      <c r="I12" s="60"/>
      <c r="J12" s="59"/>
      <c r="K12" s="59" t="s">
        <v>219</v>
      </c>
      <c r="L12" s="45" t="s">
        <v>220</v>
      </c>
    </row>
    <row r="13" customFormat="false" ht="19.5" hidden="false" customHeight="true" outlineLevel="0" collapsed="false">
      <c r="A13" s="64" t="n">
        <v>7</v>
      </c>
      <c r="B13" s="36" t="s">
        <v>85</v>
      </c>
      <c r="C13" s="59"/>
      <c r="D13" s="60"/>
      <c r="E13" s="60"/>
      <c r="F13" s="60"/>
      <c r="G13" s="59" t="s">
        <v>209</v>
      </c>
      <c r="H13" s="59" t="s">
        <v>69</v>
      </c>
      <c r="I13" s="60"/>
      <c r="J13" s="59"/>
      <c r="K13" s="59"/>
      <c r="L13" s="45" t="s">
        <v>221</v>
      </c>
    </row>
    <row r="14" customFormat="false" ht="19.5" hidden="false" customHeight="true" outlineLevel="0" collapsed="false">
      <c r="A14" s="64" t="n">
        <v>8</v>
      </c>
      <c r="B14" s="36" t="s">
        <v>222</v>
      </c>
      <c r="C14" s="59"/>
      <c r="D14" s="60"/>
      <c r="E14" s="60"/>
      <c r="F14" s="60"/>
      <c r="G14" s="59" t="s">
        <v>209</v>
      </c>
      <c r="H14" s="59" t="s">
        <v>69</v>
      </c>
      <c r="I14" s="60"/>
      <c r="J14" s="59"/>
      <c r="K14" s="59"/>
      <c r="L14" s="45" t="s">
        <v>223</v>
      </c>
    </row>
    <row r="15" customFormat="false" ht="19.5" hidden="false" customHeight="true" outlineLevel="0" collapsed="false">
      <c r="A15" s="64" t="n">
        <v>9</v>
      </c>
      <c r="B15" s="36" t="s">
        <v>224</v>
      </c>
      <c r="C15" s="59"/>
      <c r="D15" s="60"/>
      <c r="E15" s="60"/>
      <c r="F15" s="60"/>
      <c r="G15" s="59" t="s">
        <v>209</v>
      </c>
      <c r="H15" s="59" t="s">
        <v>69</v>
      </c>
      <c r="I15" s="60"/>
      <c r="J15" s="59"/>
      <c r="K15" s="59"/>
      <c r="L15" s="40"/>
    </row>
    <row r="16" customFormat="false" ht="19.5" hidden="false" customHeight="true" outlineLevel="0" collapsed="false">
      <c r="A16" s="64" t="n">
        <v>10</v>
      </c>
      <c r="B16" s="36" t="s">
        <v>52</v>
      </c>
      <c r="C16" s="59"/>
      <c r="D16" s="60"/>
      <c r="E16" s="60"/>
      <c r="F16" s="60"/>
      <c r="G16" s="59" t="s">
        <v>209</v>
      </c>
      <c r="H16" s="59" t="s">
        <v>69</v>
      </c>
      <c r="I16" s="60"/>
      <c r="J16" s="59"/>
      <c r="K16" s="59"/>
      <c r="L16" s="45" t="s">
        <v>128</v>
      </c>
    </row>
    <row r="17" customFormat="false" ht="19.5" hidden="false" customHeight="true" outlineLevel="0" collapsed="false">
      <c r="A17" s="64" t="n">
        <v>11</v>
      </c>
      <c r="B17" s="36" t="s">
        <v>225</v>
      </c>
      <c r="C17" s="59"/>
      <c r="D17" s="60"/>
      <c r="E17" s="60"/>
      <c r="F17" s="60"/>
      <c r="G17" s="59" t="s">
        <v>209</v>
      </c>
      <c r="H17" s="59" t="s">
        <v>69</v>
      </c>
      <c r="I17" s="60"/>
      <c r="J17" s="59"/>
      <c r="K17" s="59"/>
      <c r="L17" s="45" t="s">
        <v>226</v>
      </c>
    </row>
    <row r="18" customFormat="false" ht="19.5" hidden="false" customHeight="true" outlineLevel="0" collapsed="false">
      <c r="A18" s="64" t="n">
        <v>12</v>
      </c>
      <c r="B18" s="36" t="s">
        <v>227</v>
      </c>
      <c r="C18" s="59"/>
      <c r="D18" s="60"/>
      <c r="E18" s="60"/>
      <c r="F18" s="60"/>
      <c r="G18" s="59" t="s">
        <v>209</v>
      </c>
      <c r="H18" s="59" t="s">
        <v>65</v>
      </c>
      <c r="I18" s="60"/>
      <c r="J18" s="59"/>
      <c r="K18" s="59" t="s">
        <v>228</v>
      </c>
      <c r="L18" s="40"/>
    </row>
    <row r="19" customFormat="false" ht="15" hidden="false" customHeight="false" outlineLevel="0" collapsed="false">
      <c r="A19" s="59"/>
      <c r="B19" s="59"/>
      <c r="C19" s="59"/>
      <c r="D19" s="60"/>
      <c r="E19" s="60"/>
      <c r="F19" s="60"/>
      <c r="G19" s="59"/>
      <c r="H19" s="59"/>
      <c r="I19" s="60"/>
      <c r="J19" s="59"/>
      <c r="K19" s="59"/>
    </row>
    <row r="20" customFormat="false" ht="15" hidden="false" customHeight="false" outlineLevel="0" collapsed="false">
      <c r="A20" s="59"/>
      <c r="B20" s="59"/>
      <c r="C20" s="59"/>
      <c r="D20" s="60"/>
      <c r="E20" s="60"/>
      <c r="F20" s="60"/>
      <c r="G20" s="59"/>
      <c r="H20" s="59"/>
      <c r="I20" s="60"/>
      <c r="J20" s="59"/>
      <c r="K20" s="59"/>
    </row>
    <row r="21" customFormat="false" ht="15" hidden="false" customHeight="false" outlineLevel="0" collapsed="false">
      <c r="A21" s="59"/>
      <c r="B21" s="59"/>
      <c r="C21" s="59"/>
      <c r="D21" s="60"/>
      <c r="E21" s="60"/>
      <c r="F21" s="60"/>
      <c r="G21" s="59"/>
      <c r="H21" s="59"/>
      <c r="I21" s="60"/>
      <c r="J21" s="59"/>
      <c r="K21" s="59"/>
    </row>
    <row r="22" customFormat="false" ht="15" hidden="false" customHeight="false" outlineLevel="0" collapsed="false">
      <c r="A22" s="59"/>
      <c r="B22" s="59"/>
      <c r="C22" s="59"/>
      <c r="D22" s="60"/>
      <c r="E22" s="60"/>
      <c r="F22" s="60"/>
      <c r="G22" s="59"/>
      <c r="H22" s="59"/>
      <c r="I22" s="60"/>
      <c r="J22" s="59"/>
      <c r="K22" s="59"/>
    </row>
    <row r="23" customFormat="false" ht="15" hidden="false" customHeight="false" outlineLevel="0" collapsed="false">
      <c r="A23" s="59"/>
      <c r="B23" s="59"/>
      <c r="C23" s="59"/>
      <c r="D23" s="60"/>
      <c r="E23" s="60"/>
      <c r="F23" s="60"/>
      <c r="G23" s="59"/>
      <c r="H23" s="59"/>
      <c r="I23" s="60"/>
      <c r="J23" s="59"/>
      <c r="K23" s="59"/>
    </row>
    <row r="24" customFormat="false" ht="15" hidden="false" customHeight="false" outlineLevel="0" collapsed="false">
      <c r="A24" s="59"/>
      <c r="B24" s="59"/>
      <c r="C24" s="59"/>
      <c r="D24" s="60"/>
      <c r="E24" s="60"/>
      <c r="F24" s="60"/>
      <c r="G24" s="59"/>
      <c r="H24" s="59"/>
      <c r="I24" s="60"/>
      <c r="J24" s="59"/>
      <c r="K24" s="59"/>
    </row>
    <row r="26" customFormat="false" ht="15" hidden="false" customHeight="false" outlineLevel="0" collapsed="false">
      <c r="B26" s="58" t="s">
        <v>229</v>
      </c>
    </row>
    <row r="27" customFormat="false" ht="15" hidden="false" customHeight="false" outlineLevel="0" collapsed="false">
      <c r="B27" s="13" t="s">
        <v>230</v>
      </c>
      <c r="C27" s="65" t="str">
        <f aca="false">COUNTIF($G$7:$G$24,"Done")&amp;" of "&amp;COUNTA($B$7:$B$24)</f>
        <v>0 of 12</v>
      </c>
    </row>
    <row r="28" customFormat="false" ht="15" hidden="false" customHeight="false" outlineLevel="0" collapsed="false">
      <c r="B28" s="13" t="s">
        <v>231</v>
      </c>
      <c r="C28" s="65" t="n">
        <f aca="false">COUNTIF($G$7:$G$24,"Blocked")</f>
        <v>0</v>
      </c>
    </row>
  </sheetData>
  <mergeCells count="2">
    <mergeCell ref="A2:L2"/>
    <mergeCell ref="A3:L3"/>
  </mergeCells>
  <conditionalFormatting sqref="A7:L24">
    <cfRule type="expression" priority="2" aboveAverage="0" equalAverage="0" bottom="0" percent="0" rank="0" text="" dxfId="5">
      <formula>$G7="Done"</formula>
    </cfRule>
    <cfRule type="expression" priority="3" aboveAverage="0" equalAverage="0" bottom="0" percent="0" rank="0" text="" dxfId="6">
      <formula>$G7="Blocked"</formula>
    </cfRule>
  </conditionalFormatting>
  <dataValidations count="3">
    <dataValidation allowBlank="true" errorStyle="stop" operator="between" showDropDown="false" showErrorMessage="false" showInputMessage="false" sqref="G7:G24" type="list">
      <formula1>"Not started,Scheduled,In progress,Done,Blocked"</formula1>
      <formula2>0</formula2>
    </dataValidation>
    <dataValidation allowBlank="true" errorStyle="stop" operator="between" showDropDown="false" showErrorMessage="false" showInputMessage="false" sqref="C7:C18" type="list">
      <formula1>"Pro,DIY,Both"</formula1>
      <formula2>0</formula2>
    </dataValidation>
    <dataValidation allowBlank="true" errorStyle="stop" operator="between" showDropDown="false" showErrorMessage="false" showInputMessage="false" sqref="H7:H18 J7:J18" type="list">
      <formula1>"Yes,No"</formula1>
      <formula2>0</formula2>
    </dataValidation>
  </dataValidations>
  <hyperlinks>
    <hyperlink ref="L7" r:id="rId1" display="Compare financing options"/>
    <hyperlink ref="L8" r:id="rId2" display="Size a dehumidifier"/>
    <hyperlink ref="L9" r:id="rId3" display="Get a radon test kit"/>
    <hyperlink ref="L10" r:id="rId4" display="Framing calculator + lumber list"/>
    <hyperlink ref="L11" r:id="rId5" display="Get quotes from licensed trades"/>
    <hyperlink ref="L12" r:id="rId6" display="What inspectors check"/>
    <hyperlink ref="L13" r:id="rId7" display="Foam vs. fiberglass"/>
    <hyperlink ref="L14" r:id="rId8" display="Get drywall quotes"/>
    <hyperlink ref="L16" r:id="rId9" display="Basement flooring guide"/>
    <hyperlink ref="L17" r:id="rId10" display="Shop trim and doors at Lowe'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979E"/>
    <pageSetUpPr fitToPage="true"/>
  </sheetPr>
  <dimension ref="A1:H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4"/>
  </cols>
  <sheetData>
    <row r="1" customFormat="false" ht="51.75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2" t="s">
        <v>232</v>
      </c>
      <c r="B2" s="2"/>
      <c r="C2" s="2"/>
      <c r="D2" s="2"/>
      <c r="E2" s="2"/>
      <c r="F2" s="2"/>
      <c r="G2" s="2"/>
      <c r="H2" s="2"/>
    </row>
    <row r="3" customFormat="false" ht="19.5" hidden="false" customHeight="true" outlineLevel="0" collapsed="false">
      <c r="A3" s="3" t="s">
        <v>233</v>
      </c>
      <c r="B3" s="3"/>
      <c r="C3" s="3"/>
      <c r="D3" s="3"/>
      <c r="E3" s="3"/>
      <c r="F3" s="3"/>
      <c r="G3" s="3"/>
      <c r="H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A6" s="58" t="s">
        <v>234</v>
      </c>
    </row>
    <row r="7" customFormat="false" ht="15" hidden="false" customHeight="false" outlineLevel="0" collapsed="false">
      <c r="A7" s="35" t="s">
        <v>46</v>
      </c>
      <c r="B7" s="35" t="s">
        <v>235</v>
      </c>
      <c r="C7" s="35" t="s">
        <v>236</v>
      </c>
      <c r="D7" s="35" t="s">
        <v>237</v>
      </c>
    </row>
    <row r="8" customFormat="false" ht="15" hidden="false" customHeight="false" outlineLevel="0" collapsed="false">
      <c r="A8" s="14" t="s">
        <v>238</v>
      </c>
      <c r="B8" s="66" t="n">
        <v>0.97</v>
      </c>
      <c r="C8" s="66" t="n">
        <v>0.85</v>
      </c>
      <c r="D8" s="67" t="n">
        <v>600</v>
      </c>
    </row>
    <row r="9" customFormat="false" ht="15" hidden="false" customHeight="false" outlineLevel="0" collapsed="false">
      <c r="A9" s="14" t="s">
        <v>47</v>
      </c>
      <c r="B9" s="67" t="n">
        <v>1</v>
      </c>
      <c r="C9" s="67" t="n">
        <v>1</v>
      </c>
      <c r="D9" s="67" t="n">
        <v>1200</v>
      </c>
    </row>
    <row r="10" customFormat="false" ht="15" hidden="false" customHeight="false" outlineLevel="0" collapsed="false">
      <c r="A10" s="14" t="s">
        <v>239</v>
      </c>
      <c r="B10" s="66" t="n">
        <v>1.05</v>
      </c>
      <c r="C10" s="66" t="n">
        <v>1.22</v>
      </c>
      <c r="D10" s="67" t="n">
        <v>2200</v>
      </c>
    </row>
    <row r="11" customFormat="false" ht="15" hidden="false" customHeight="false" outlineLevel="0" collapsed="false">
      <c r="A11" s="14" t="s">
        <v>240</v>
      </c>
      <c r="B11" s="66" t="n">
        <v>1.1</v>
      </c>
      <c r="C11" s="66" t="n">
        <v>1.45</v>
      </c>
      <c r="D11" s="67" t="n">
        <v>3200</v>
      </c>
    </row>
    <row r="13" customFormat="false" ht="15" hidden="false" customHeight="false" outlineLevel="0" collapsed="false">
      <c r="A13" s="58" t="s">
        <v>241</v>
      </c>
    </row>
    <row r="14" customFormat="false" ht="15" hidden="false" customHeight="false" outlineLevel="0" collapsed="false">
      <c r="A14" s="35" t="s">
        <v>242</v>
      </c>
      <c r="B14" s="35" t="s">
        <v>235</v>
      </c>
      <c r="C14" s="35" t="s">
        <v>236</v>
      </c>
    </row>
    <row r="15" customFormat="false" ht="15" hidden="false" customHeight="false" outlineLevel="0" collapsed="false">
      <c r="A15" s="14" t="s">
        <v>105</v>
      </c>
      <c r="B15" s="66" t="n">
        <v>0.8</v>
      </c>
      <c r="C15" s="66" t="n">
        <v>0.95</v>
      </c>
    </row>
    <row r="16" customFormat="false" ht="15" hidden="false" customHeight="false" outlineLevel="0" collapsed="false">
      <c r="A16" s="14" t="s">
        <v>51</v>
      </c>
      <c r="B16" s="67" t="n">
        <v>1</v>
      </c>
      <c r="C16" s="67" t="n">
        <v>1</v>
      </c>
    </row>
    <row r="17" customFormat="false" ht="15" hidden="false" customHeight="false" outlineLevel="0" collapsed="false">
      <c r="A17" s="14" t="s">
        <v>243</v>
      </c>
      <c r="B17" s="66" t="n">
        <v>1.45</v>
      </c>
      <c r="C17" s="66" t="n">
        <v>1.2</v>
      </c>
    </row>
    <row r="19" customFormat="false" ht="15" hidden="false" customHeight="false" outlineLevel="0" collapsed="false">
      <c r="A19" s="58" t="s">
        <v>244</v>
      </c>
    </row>
    <row r="20" customFormat="false" ht="15" hidden="false" customHeight="false" outlineLevel="0" collapsed="false">
      <c r="A20" s="35" t="s">
        <v>52</v>
      </c>
      <c r="B20" s="35" t="s">
        <v>178</v>
      </c>
      <c r="C20" s="35" t="s">
        <v>179</v>
      </c>
    </row>
    <row r="21" customFormat="false" ht="15" hidden="false" customHeight="false" outlineLevel="0" collapsed="false">
      <c r="A21" s="14" t="s">
        <v>53</v>
      </c>
      <c r="B21" s="66" t="n">
        <v>3.2</v>
      </c>
      <c r="C21" s="66" t="n">
        <v>1.8</v>
      </c>
    </row>
    <row r="22" customFormat="false" ht="15" hidden="false" customHeight="false" outlineLevel="0" collapsed="false">
      <c r="A22" s="14" t="s">
        <v>245</v>
      </c>
      <c r="B22" s="66" t="n">
        <v>2.5</v>
      </c>
      <c r="C22" s="66" t="n">
        <v>1.2</v>
      </c>
    </row>
    <row r="23" customFormat="false" ht="15" hidden="false" customHeight="false" outlineLevel="0" collapsed="false">
      <c r="A23" s="14" t="s">
        <v>246</v>
      </c>
      <c r="B23" s="66" t="n">
        <v>2.4</v>
      </c>
      <c r="C23" s="66" t="n">
        <v>1.8</v>
      </c>
    </row>
    <row r="24" customFormat="false" ht="15" hidden="false" customHeight="false" outlineLevel="0" collapsed="false">
      <c r="A24" s="14" t="s">
        <v>247</v>
      </c>
      <c r="B24" s="66" t="n">
        <v>5.5</v>
      </c>
      <c r="C24" s="66" t="n">
        <v>2.6</v>
      </c>
    </row>
    <row r="25" customFormat="false" ht="15" hidden="false" customHeight="false" outlineLevel="0" collapsed="false">
      <c r="A25" s="14" t="s">
        <v>248</v>
      </c>
      <c r="B25" s="67" t="n">
        <v>4</v>
      </c>
      <c r="C25" s="67" t="n">
        <v>7</v>
      </c>
    </row>
    <row r="26" customFormat="false" ht="15" hidden="false" customHeight="false" outlineLevel="0" collapsed="false">
      <c r="A26" s="14" t="s">
        <v>249</v>
      </c>
      <c r="B26" s="66" t="n">
        <v>1.6</v>
      </c>
      <c r="C26" s="66" t="n">
        <v>2.4</v>
      </c>
    </row>
    <row r="28" customFormat="false" ht="15" hidden="false" customHeight="false" outlineLevel="0" collapsed="false">
      <c r="A28" s="58" t="s">
        <v>250</v>
      </c>
    </row>
    <row r="29" customFormat="false" ht="15" hidden="false" customHeight="false" outlineLevel="0" collapsed="false">
      <c r="A29" s="35" t="s">
        <v>55</v>
      </c>
      <c r="B29" s="35" t="s">
        <v>178</v>
      </c>
      <c r="C29" s="35" t="s">
        <v>179</v>
      </c>
    </row>
    <row r="30" customFormat="false" ht="15" hidden="false" customHeight="false" outlineLevel="0" collapsed="false">
      <c r="A30" s="14" t="s">
        <v>56</v>
      </c>
      <c r="B30" s="66" t="n">
        <v>0.75</v>
      </c>
      <c r="C30" s="66" t="n">
        <v>2.25</v>
      </c>
    </row>
    <row r="31" customFormat="false" ht="15" hidden="false" customHeight="false" outlineLevel="0" collapsed="false">
      <c r="A31" s="14" t="s">
        <v>251</v>
      </c>
      <c r="B31" s="66" t="n">
        <v>1</v>
      </c>
      <c r="C31" s="66" t="n">
        <v>2.25</v>
      </c>
    </row>
    <row r="32" customFormat="false" ht="15" hidden="false" customHeight="false" outlineLevel="0" collapsed="false">
      <c r="A32" s="14" t="s">
        <v>252</v>
      </c>
      <c r="B32" s="66" t="n">
        <v>2.4</v>
      </c>
      <c r="C32" s="66" t="n">
        <v>1.5</v>
      </c>
    </row>
    <row r="33" customFormat="false" ht="15" hidden="false" customHeight="false" outlineLevel="0" collapsed="false">
      <c r="A33" s="14" t="s">
        <v>253</v>
      </c>
      <c r="B33" s="66" t="n">
        <v>4.2</v>
      </c>
      <c r="C33" s="66" t="n">
        <v>1.4</v>
      </c>
    </row>
    <row r="35" customFormat="false" ht="15" hidden="false" customHeight="false" outlineLevel="0" collapsed="false">
      <c r="A35" s="58" t="s">
        <v>254</v>
      </c>
    </row>
    <row r="36" customFormat="false" ht="15" hidden="false" customHeight="false" outlineLevel="0" collapsed="false">
      <c r="A36" s="35" t="s">
        <v>57</v>
      </c>
      <c r="B36" s="35" t="s">
        <v>178</v>
      </c>
      <c r="C36" s="35" t="s">
        <v>179</v>
      </c>
    </row>
    <row r="37" customFormat="false" ht="15" hidden="false" customHeight="false" outlineLevel="0" collapsed="false">
      <c r="A37" s="14" t="s">
        <v>56</v>
      </c>
      <c r="B37" s="66" t="n">
        <v>0.8</v>
      </c>
      <c r="C37" s="66" t="n">
        <v>2.2</v>
      </c>
    </row>
    <row r="38" customFormat="false" ht="15" hidden="false" customHeight="false" outlineLevel="0" collapsed="false">
      <c r="A38" s="14" t="s">
        <v>255</v>
      </c>
      <c r="B38" s="66" t="n">
        <v>2.2</v>
      </c>
      <c r="C38" s="66" t="n">
        <v>1.6</v>
      </c>
    </row>
    <row r="39" customFormat="false" ht="15" hidden="false" customHeight="false" outlineLevel="0" collapsed="false">
      <c r="A39" s="14" t="s">
        <v>256</v>
      </c>
      <c r="B39" s="66" t="n">
        <v>0.4</v>
      </c>
      <c r="C39" s="66" t="n">
        <v>0.9</v>
      </c>
    </row>
    <row r="40" customFormat="false" ht="15" hidden="false" customHeight="false" outlineLevel="0" collapsed="false">
      <c r="A40" s="14" t="s">
        <v>257</v>
      </c>
      <c r="B40" s="67" t="n">
        <v>5</v>
      </c>
      <c r="C40" s="67" t="n">
        <v>9</v>
      </c>
    </row>
    <row r="42" customFormat="false" ht="15" hidden="false" customHeight="false" outlineLevel="0" collapsed="false">
      <c r="A42" s="58" t="s">
        <v>258</v>
      </c>
    </row>
    <row r="43" customFormat="false" ht="15" hidden="false" customHeight="false" outlineLevel="0" collapsed="false">
      <c r="A43" s="35" t="s">
        <v>85</v>
      </c>
      <c r="B43" s="35" t="s">
        <v>178</v>
      </c>
      <c r="C43" s="35" t="s">
        <v>179</v>
      </c>
    </row>
    <row r="44" customFormat="false" ht="15" hidden="false" customHeight="false" outlineLevel="0" collapsed="false">
      <c r="A44" s="14" t="s">
        <v>60</v>
      </c>
      <c r="B44" s="66" t="n">
        <v>0.9</v>
      </c>
      <c r="C44" s="66" t="n">
        <v>0.8</v>
      </c>
    </row>
    <row r="45" customFormat="false" ht="15" hidden="false" customHeight="false" outlineLevel="0" collapsed="false">
      <c r="A45" s="14" t="s">
        <v>259</v>
      </c>
      <c r="B45" s="66" t="n">
        <v>1.6</v>
      </c>
      <c r="C45" s="66" t="n">
        <v>1.2</v>
      </c>
    </row>
    <row r="46" customFormat="false" ht="15" hidden="false" customHeight="false" outlineLevel="0" collapsed="false">
      <c r="A46" s="14" t="s">
        <v>260</v>
      </c>
      <c r="B46" s="66" t="n">
        <v>2.3</v>
      </c>
      <c r="C46" s="66" t="n">
        <v>1.4</v>
      </c>
    </row>
    <row r="47" customFormat="false" ht="15" hidden="false" customHeight="false" outlineLevel="0" collapsed="false">
      <c r="A47" s="14" t="s">
        <v>63</v>
      </c>
      <c r="B47" s="67" t="n">
        <v>0</v>
      </c>
      <c r="C47" s="67" t="n">
        <v>0</v>
      </c>
    </row>
    <row r="49" customFormat="false" ht="15" hidden="false" customHeight="false" outlineLevel="0" collapsed="false">
      <c r="A49" s="58" t="s">
        <v>261</v>
      </c>
    </row>
    <row r="50" customFormat="false" ht="15" hidden="false" customHeight="false" outlineLevel="0" collapsed="false">
      <c r="A50" s="35" t="s">
        <v>62</v>
      </c>
      <c r="B50" s="35" t="s">
        <v>178</v>
      </c>
      <c r="C50" s="35" t="s">
        <v>179</v>
      </c>
    </row>
    <row r="51" customFormat="false" ht="15" hidden="false" customHeight="false" outlineLevel="0" collapsed="false">
      <c r="A51" s="14" t="s">
        <v>63</v>
      </c>
      <c r="B51" s="67" t="n">
        <v>0</v>
      </c>
      <c r="C51" s="67" t="n">
        <v>0</v>
      </c>
    </row>
    <row r="52" customFormat="false" ht="15" hidden="false" customHeight="false" outlineLevel="0" collapsed="false">
      <c r="A52" s="14" t="s">
        <v>262</v>
      </c>
      <c r="B52" s="67" t="n">
        <v>3500</v>
      </c>
      <c r="C52" s="67" t="n">
        <v>5000</v>
      </c>
    </row>
    <row r="53" customFormat="false" ht="15" hidden="false" customHeight="false" outlineLevel="0" collapsed="false">
      <c r="A53" s="14" t="s">
        <v>263</v>
      </c>
      <c r="B53" s="67" t="n">
        <v>6500</v>
      </c>
      <c r="C53" s="67" t="n">
        <v>8500</v>
      </c>
    </row>
    <row r="54" customFormat="false" ht="15" hidden="false" customHeight="false" outlineLevel="0" collapsed="false">
      <c r="A54" s="14" t="s">
        <v>264</v>
      </c>
      <c r="B54" s="67" t="n">
        <v>12000</v>
      </c>
      <c r="C54" s="67" t="n">
        <v>12000</v>
      </c>
    </row>
    <row r="56" customFormat="false" ht="15" hidden="false" customHeight="false" outlineLevel="0" collapsed="false">
      <c r="A56" s="23" t="s">
        <v>265</v>
      </c>
    </row>
    <row r="58" customFormat="false" ht="15" hidden="false" customHeight="false" outlineLevel="0" collapsed="false">
      <c r="A58" s="58" t="s">
        <v>266</v>
      </c>
    </row>
    <row r="59" customFormat="false" ht="15" hidden="false" customHeight="false" outlineLevel="0" collapsed="false">
      <c r="A59" s="13" t="s">
        <v>121</v>
      </c>
    </row>
    <row r="60" customFormat="false" ht="15" hidden="false" customHeight="false" outlineLevel="0" collapsed="false">
      <c r="A60" s="13" t="s">
        <v>122</v>
      </c>
    </row>
    <row r="61" customFormat="false" ht="15" hidden="false" customHeight="false" outlineLevel="0" collapsed="false">
      <c r="A61" s="13" t="s">
        <v>85</v>
      </c>
    </row>
    <row r="62" customFormat="false" ht="15" hidden="false" customHeight="false" outlineLevel="0" collapsed="false">
      <c r="A62" s="13" t="s">
        <v>55</v>
      </c>
    </row>
    <row r="63" customFormat="false" ht="15" hidden="false" customHeight="false" outlineLevel="0" collapsed="false">
      <c r="A63" s="13" t="s">
        <v>57</v>
      </c>
    </row>
    <row r="64" customFormat="false" ht="15" hidden="false" customHeight="false" outlineLevel="0" collapsed="false">
      <c r="A64" s="13" t="s">
        <v>126</v>
      </c>
    </row>
    <row r="65" customFormat="false" ht="15" hidden="false" customHeight="false" outlineLevel="0" collapsed="false">
      <c r="A65" s="13" t="s">
        <v>62</v>
      </c>
    </row>
    <row r="66" customFormat="false" ht="15" hidden="false" customHeight="false" outlineLevel="0" collapsed="false">
      <c r="A66" s="13" t="s">
        <v>52</v>
      </c>
    </row>
    <row r="67" customFormat="false" ht="15" hidden="false" customHeight="false" outlineLevel="0" collapsed="false">
      <c r="A67" s="13" t="s">
        <v>129</v>
      </c>
    </row>
    <row r="68" customFormat="false" ht="15" hidden="false" customHeight="false" outlineLevel="0" collapsed="false">
      <c r="A68" s="13" t="s">
        <v>130</v>
      </c>
    </row>
    <row r="69" customFormat="false" ht="15" hidden="false" customHeight="false" outlineLevel="0" collapsed="false">
      <c r="A69" s="13" t="s">
        <v>131</v>
      </c>
    </row>
    <row r="70" customFormat="false" ht="15" hidden="false" customHeight="false" outlineLevel="0" collapsed="false">
      <c r="A70" s="13" t="s">
        <v>68</v>
      </c>
    </row>
    <row r="71" customFormat="false" ht="15" hidden="false" customHeight="false" outlineLevel="0" collapsed="false">
      <c r="A71" s="13" t="s">
        <v>70</v>
      </c>
    </row>
    <row r="72" customFormat="false" ht="15" hidden="false" customHeight="false" outlineLevel="0" collapsed="false">
      <c r="A72" s="13" t="s">
        <v>71</v>
      </c>
    </row>
    <row r="73" customFormat="false" ht="15" hidden="false" customHeight="false" outlineLevel="0" collapsed="false">
      <c r="A73" s="13" t="s">
        <v>73</v>
      </c>
    </row>
    <row r="74" customFormat="false" ht="15" hidden="false" customHeight="false" outlineLevel="0" collapsed="false">
      <c r="A74" s="13" t="s">
        <v>74</v>
      </c>
    </row>
    <row r="75" customFormat="false" ht="15" hidden="false" customHeight="false" outlineLevel="0" collapsed="false">
      <c r="A75" s="13" t="s">
        <v>75</v>
      </c>
    </row>
    <row r="76" customFormat="false" ht="15" hidden="false" customHeight="false" outlineLevel="0" collapsed="false">
      <c r="A76" s="13" t="s">
        <v>76</v>
      </c>
    </row>
    <row r="77" customFormat="false" ht="15" hidden="false" customHeight="false" outlineLevel="0" collapsed="false">
      <c r="A77" s="13" t="s">
        <v>138</v>
      </c>
    </row>
    <row r="78" customFormat="false" ht="15" hidden="false" customHeight="false" outlineLevel="0" collapsed="false">
      <c r="A78" s="13" t="s">
        <v>141</v>
      </c>
    </row>
    <row r="79" customFormat="false" ht="15" hidden="false" customHeight="false" outlineLevel="0" collapsed="false">
      <c r="A79" s="13" t="s">
        <v>142</v>
      </c>
    </row>
    <row r="80" customFormat="false" ht="15" hidden="false" customHeight="false" outlineLevel="0" collapsed="false">
      <c r="A80" s="13" t="s">
        <v>143</v>
      </c>
    </row>
    <row r="81" customFormat="false" ht="15" hidden="false" customHeight="false" outlineLevel="0" collapsed="false">
      <c r="A81" s="13" t="s">
        <v>145</v>
      </c>
    </row>
    <row r="83" customFormat="false" ht="15" hidden="false" customHeight="false" outlineLevel="0" collapsed="false">
      <c r="A83" s="58" t="s">
        <v>267</v>
      </c>
    </row>
    <row r="84" customFormat="false" ht="15" hidden="false" customHeight="false" outlineLevel="0" collapsed="false">
      <c r="A84" s="13" t="s">
        <v>82</v>
      </c>
    </row>
    <row r="85" customFormat="false" ht="15" hidden="false" customHeight="false" outlineLevel="0" collapsed="false">
      <c r="A85" s="13" t="s">
        <v>84</v>
      </c>
    </row>
    <row r="86" customFormat="false" ht="15" hidden="false" customHeight="false" outlineLevel="0" collapsed="false">
      <c r="A86" s="13" t="s">
        <v>85</v>
      </c>
    </row>
    <row r="87" customFormat="false" ht="15" hidden="false" customHeight="false" outlineLevel="0" collapsed="false">
      <c r="A87" s="13" t="s">
        <v>86</v>
      </c>
    </row>
    <row r="88" customFormat="false" ht="15" hidden="false" customHeight="false" outlineLevel="0" collapsed="false">
      <c r="A88" s="13" t="s">
        <v>88</v>
      </c>
    </row>
    <row r="89" customFormat="false" ht="15" hidden="false" customHeight="false" outlineLevel="0" collapsed="false">
      <c r="A89" s="13" t="s">
        <v>90</v>
      </c>
    </row>
    <row r="90" customFormat="false" ht="15" hidden="false" customHeight="false" outlineLevel="0" collapsed="false">
      <c r="A90" s="13" t="s">
        <v>52</v>
      </c>
    </row>
    <row r="91" customFormat="false" ht="15" hidden="false" customHeight="false" outlineLevel="0" collapsed="false">
      <c r="A91" s="13" t="s">
        <v>91</v>
      </c>
    </row>
    <row r="92" customFormat="false" ht="15" hidden="false" customHeight="false" outlineLevel="0" collapsed="false">
      <c r="A92" s="13" t="s">
        <v>92</v>
      </c>
    </row>
  </sheetData>
  <mergeCells count="2">
    <mergeCell ref="A2:H2"/>
    <mergeCell ref="A3:H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2026-09-30T16:45:38Z</dcterms:created>
  <dc:creator>openpyxl</dc:creator>
  <dc:description/>
  <dc:language>en-US</dc:language>
  <cp:lastModifiedBy/>
  <dcterms:modified xsi:type="dcterms:W3CDTF">2026-09-30T16:45:39Z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